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92.168.10.100\mde\4- PACTE INDUSTRIE espace de travail\Axe 3.2 - Communauté des référents énergie\Axe 3.2.4 - Boite à outils\"/>
    </mc:Choice>
  </mc:AlternateContent>
  <xr:revisionPtr revIDLastSave="0" documentId="13_ncr:1_{471F75E7-A5F6-463A-8525-4B83FF879B8D}" xr6:coauthVersionLast="36" xr6:coauthVersionMax="36" xr10:uidLastSave="{00000000-0000-0000-0000-000000000000}"/>
  <bookViews>
    <workbookView xWindow="0" yWindow="0" windowWidth="19200" windowHeight="7550" tabRatio="500" xr2:uid="{00000000-000D-0000-FFFF-FFFF00000000}"/>
  </bookViews>
  <sheets>
    <sheet name="🏠 Accueil" sheetId="1" r:id="rId1"/>
    <sheet name="Conversions Unités" sheetId="2" r:id="rId2"/>
    <sheet name="Electricité" sheetId="3" r:id="rId3"/>
    <sheet name="Gaz Naturel" sheetId="6" r:id="rId4"/>
    <sheet name="Propane" sheetId="16" r:id="rId5"/>
    <sheet name="Butane" sheetId="17" r:id="rId6"/>
    <sheet name="GPL 50-50" sheetId="18" r:id="rId7"/>
    <sheet name="Biométhane" sheetId="4" r:id="rId8"/>
    <sheet name="Sources &amp; Coefficients" sheetId="11" r:id="rId9"/>
    <sheet name="Scopes GES" sheetId="13" r:id="rId10"/>
  </sheets>
  <definedNames>
    <definedName name="Amont_Charbon" localSheetId="5">'Scopes GES'!#REF!</definedName>
    <definedName name="Amont_Charbon" localSheetId="6">'Scopes GES'!#REF!</definedName>
    <definedName name="Amont_Charbon" localSheetId="4">'Scopes GES'!#REF!</definedName>
    <definedName name="Amont_Charbon">'Scopes GES'!#REF!</definedName>
    <definedName name="Amont_Essence" localSheetId="5">'Scopes GES'!#REF!</definedName>
    <definedName name="Amont_Essence" localSheetId="6">'Scopes GES'!#REF!</definedName>
    <definedName name="Amont_Essence" localSheetId="4">'Scopes GES'!#REF!</definedName>
    <definedName name="Amont_Essence">'Scopes GES'!#REF!</definedName>
    <definedName name="Amont_FioulDom" localSheetId="5">'Scopes GES'!#REF!</definedName>
    <definedName name="Amont_FioulDom" localSheetId="6">'Scopes GES'!#REF!</definedName>
    <definedName name="Amont_FioulDom" localSheetId="4">'Scopes GES'!#REF!</definedName>
    <definedName name="Amont_FioulDom">'Scopes GES'!#REF!</definedName>
    <definedName name="Amont_FioulLourd" localSheetId="5">'Scopes GES'!#REF!</definedName>
    <definedName name="Amont_FioulLourd" localSheetId="6">'Scopes GES'!#REF!</definedName>
    <definedName name="Amont_FioulLourd" localSheetId="4">'Scopes GES'!#REF!</definedName>
    <definedName name="Amont_FioulLourd">'Scopes GES'!#REF!</definedName>
    <definedName name="Amont_GazNaturel" localSheetId="5">'Scopes GES'!#REF!</definedName>
    <definedName name="Amont_GazNaturel" localSheetId="6">'Scopes GES'!#REF!</definedName>
    <definedName name="Amont_GazNaturel" localSheetId="4">'Scopes GES'!#REF!</definedName>
    <definedName name="Amont_GazNaturel">'Scopes GES'!#REF!</definedName>
    <definedName name="Amont_Gazole" localSheetId="5">'Scopes GES'!#REF!</definedName>
    <definedName name="Amont_Gazole" localSheetId="6">'Scopes GES'!#REF!</definedName>
    <definedName name="Amont_Gazole" localSheetId="4">'Scopes GES'!#REF!</definedName>
    <definedName name="Amont_Gazole">'Scopes GES'!#REF!</definedName>
    <definedName name="Amont_GPL" localSheetId="5">'Scopes GES'!#REF!</definedName>
    <definedName name="Amont_GPL" localSheetId="6">'Scopes GES'!#REF!</definedName>
    <definedName name="Amont_GPL" localSheetId="4">'Scopes GES'!#REF!</definedName>
    <definedName name="Amont_GPL">'Scopes GES'!#REF!</definedName>
    <definedName name="SC_Biogaz">'Sources &amp; Coefficients'!$B$32</definedName>
    <definedName name="SC_Biomasse" localSheetId="5">'Sources &amp; Coefficients'!#REF!</definedName>
    <definedName name="SC_Biomasse" localSheetId="6">'Sources &amp; Coefficients'!#REF!</definedName>
    <definedName name="SC_Biomasse" localSheetId="4">'Sources &amp; Coefficients'!#REF!</definedName>
    <definedName name="SC_Biomasse">'Sources &amp; Coefficients'!#REF!</definedName>
    <definedName name="SC_Charbon">'Sources &amp; Coefficients'!$B$57</definedName>
    <definedName name="SC_Electricite">'Sources &amp; Coefficients'!$B$11</definedName>
    <definedName name="SC_Essence">'Sources &amp; Coefficients'!$B$44</definedName>
    <definedName name="SC_FioulDom">'Sources &amp; Coefficients'!$B$50</definedName>
    <definedName name="SC_FioulLourd">'Sources &amp; Coefficients'!$B$53</definedName>
    <definedName name="SC_GazNaturel">'Sources &amp; Coefficients'!$B$13</definedName>
    <definedName name="SC_Gazole">'Sources &amp; Coefficients'!$B$47</definedName>
    <definedName name="SC_GPL">'Sources &amp; Coefficients'!$B$27</definedName>
    <definedName name="SC_Hydrogene">'Sources &amp; Coefficients'!$B$36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" i="2" l="1"/>
  <c r="E15" i="6" l="1"/>
  <c r="E19" i="4" l="1"/>
  <c r="C19" i="4"/>
  <c r="C14" i="4"/>
  <c r="D33" i="11"/>
  <c r="E18" i="4" s="1"/>
  <c r="C18" i="4" s="1"/>
  <c r="D32" i="11" l="1"/>
  <c r="D34" i="11" s="1"/>
  <c r="E15" i="4"/>
  <c r="C15" i="4" s="1"/>
  <c r="C18" i="18"/>
  <c r="E16" i="18"/>
  <c r="E17" i="18"/>
  <c r="C17" i="18" s="1"/>
  <c r="E18" i="18"/>
  <c r="D30" i="11"/>
  <c r="E17" i="17"/>
  <c r="C15" i="17" s="1"/>
  <c r="E17" i="16"/>
  <c r="C17" i="16" s="1"/>
  <c r="D25" i="11"/>
  <c r="D20" i="11"/>
  <c r="E17" i="4" l="1"/>
  <c r="C17" i="4" s="1"/>
  <c r="E16" i="4"/>
  <c r="C16" i="4" s="1"/>
  <c r="C14" i="16"/>
  <c r="C14" i="18"/>
  <c r="C16" i="18"/>
  <c r="C15" i="18"/>
  <c r="C14" i="17"/>
  <c r="C17" i="17"/>
  <c r="C15" i="16"/>
  <c r="E14" i="3"/>
  <c r="E17" i="6"/>
  <c r="E20" i="6"/>
  <c r="E14" i="6"/>
  <c r="E21" i="17"/>
  <c r="C21" i="17" s="1"/>
  <c r="E18" i="17"/>
  <c r="E20" i="17" s="1"/>
  <c r="C20" i="17" s="1"/>
  <c r="E16" i="17"/>
  <c r="C16" i="17" s="1"/>
  <c r="E21" i="18"/>
  <c r="C21" i="18" s="1"/>
  <c r="E20" i="18"/>
  <c r="C20" i="18" s="1"/>
  <c r="E19" i="18"/>
  <c r="C19" i="18" s="1"/>
  <c r="E18" i="16"/>
  <c r="C18" i="16" s="1"/>
  <c r="E16" i="16"/>
  <c r="C16" i="16" s="1"/>
  <c r="E21" i="16"/>
  <c r="C21" i="16" s="1"/>
  <c r="E15" i="3"/>
  <c r="C18" i="17" l="1"/>
  <c r="E19" i="16"/>
  <c r="C19" i="16" s="1"/>
  <c r="E19" i="17"/>
  <c r="C19" i="17" s="1"/>
  <c r="E20" i="16"/>
  <c r="C20" i="16" s="1"/>
  <c r="C20" i="6"/>
  <c r="C15" i="6"/>
  <c r="C17" i="6"/>
  <c r="C14" i="6"/>
  <c r="C13" i="6"/>
  <c r="C15" i="3"/>
  <c r="C14" i="3"/>
  <c r="C13" i="3"/>
  <c r="C12" i="3"/>
  <c r="C11" i="3"/>
  <c r="I13" i="2"/>
  <c r="I12" i="2"/>
  <c r="I11" i="2"/>
  <c r="I10" i="2"/>
  <c r="F13" i="2"/>
  <c r="F12" i="2"/>
  <c r="F11" i="2"/>
  <c r="F10" i="2"/>
  <c r="C13" i="2"/>
  <c r="C12" i="2"/>
  <c r="C11" i="2"/>
  <c r="E19" i="6" l="1"/>
  <c r="C19" i="6" s="1"/>
  <c r="E18" i="6"/>
  <c r="C18" i="6" s="1"/>
  <c r="E16" i="6"/>
  <c r="C16" i="6" s="1"/>
</calcChain>
</file>

<file path=xl/sharedStrings.xml><?xml version="1.0" encoding="utf-8"?>
<sst xmlns="http://schemas.openxmlformats.org/spreadsheetml/2006/main" count="739" uniqueCount="341">
  <si>
    <t>🎨  CODE COULEUR</t>
  </si>
  <si>
    <t>SAISIE</t>
  </si>
  <si>
    <t>PARAMÈTRE</t>
  </si>
  <si>
    <t>RÉSULTAT</t>
  </si>
  <si>
    <t>INFO</t>
  </si>
  <si>
    <t>Onglet « Electricité »</t>
  </si>
  <si>
    <t>Onglet « Gaz Naturel »</t>
  </si>
  <si>
    <t>Onglet « Sources &amp; Coefficients »</t>
  </si>
  <si>
    <t>🎯  EXEMPLE PAS-À-PAS</t>
  </si>
  <si>
    <t>« J'ai consommé 50 000 Nm³ de gaz naturel cette année. Combien cela représente-t-il en MWh et en émissions CO₂ ? »</t>
  </si>
  <si>
    <t>① Ouvrir l'onglet « Gaz Naturel »</t>
  </si>
  <si>
    <t>② Dans la zone SAISIE (jaune) : taper 50000 dans la cellule « Valeur à convertir »</t>
  </si>
  <si>
    <t>③ Dans le menu déroulant à côté : sélectionner « Nm³ » (unité de votre compteur)</t>
  </si>
  <si>
    <t>⚡  CONVERTISSEUR D'UNITÉS D'ÉNERGIE</t>
  </si>
  <si>
    <t>📥  SAISIE</t>
  </si>
  <si>
    <t>Valeur à convertir</t>
  </si>
  <si>
    <t>Unité d'entrée</t>
  </si>
  <si>
    <t>kWh</t>
  </si>
  <si>
    <t>🎯  RÉSULTATS</t>
  </si>
  <si>
    <t>Unité</t>
  </si>
  <si>
    <t>Résultat</t>
  </si>
  <si>
    <t>Wh</t>
  </si>
  <si>
    <t>J</t>
  </si>
  <si>
    <t>tep PCI</t>
  </si>
  <si>
    <t>kJ</t>
  </si>
  <si>
    <t>Btu</t>
  </si>
  <si>
    <t>MWh</t>
  </si>
  <si>
    <t>GJ</t>
  </si>
  <si>
    <t>kBtu</t>
  </si>
  <si>
    <t>GWh</t>
  </si>
  <si>
    <t>kcal</t>
  </si>
  <si>
    <t>MMBtu</t>
  </si>
  <si>
    <t>⚡  ÉLECTRICITÉ  —  Mix réseau France</t>
  </si>
  <si>
    <t>📥  SAISIE — VOTRE VALEUR À CONVERTIR</t>
  </si>
  <si>
    <t>Vecteur</t>
  </si>
  <si>
    <t>Valeur</t>
  </si>
  <si>
    <t>Electricité</t>
  </si>
  <si>
    <t>🎯  RÉSULTATS DE CONVERSION</t>
  </si>
  <si>
    <t>Unité cible</t>
  </si>
  <si>
    <t>Unité résultat</t>
  </si>
  <si>
    <t>Facteur</t>
  </si>
  <si>
    <t>Facteur (unité)</t>
  </si>
  <si>
    <t>→ kWh</t>
  </si>
  <si>
    <t>kWh/kWh</t>
  </si>
  <si>
    <t>MWh/kWh</t>
  </si>
  <si>
    <t>→ GWh</t>
  </si>
  <si>
    <t>GWh/kWh</t>
  </si>
  <si>
    <t>kWh EP</t>
  </si>
  <si>
    <t>kWh EP/kWh EF</t>
  </si>
  <si>
    <t>kgCO₂e</t>
  </si>
  <si>
    <t>kgCO₂e/MWh</t>
  </si>
  <si>
    <t>📚  Sources : voir onglet « Sources &amp; Coefficients »  →  cliquer ici</t>
  </si>
  <si>
    <t>📐  POURQUOI L'UNITÉ DE BASE EST LE Nm³ ?</t>
  </si>
  <si>
    <t>kWh PCI / Nm³</t>
  </si>
  <si>
    <t>Biogaz</t>
  </si>
  <si>
    <t>Nm³</t>
  </si>
  <si>
    <t>→ Nm³</t>
  </si>
  <si>
    <t>1</t>
  </si>
  <si>
    <t>Nm³/Nm³</t>
  </si>
  <si>
    <t>→ kWh PCI</t>
  </si>
  <si>
    <t>kWh PCI</t>
  </si>
  <si>
    <t>→ MWh PCI</t>
  </si>
  <si>
    <t>MWh PCI</t>
  </si>
  <si>
    <t>MWh PCI / Nm³</t>
  </si>
  <si>
    <t>→ tep PCI</t>
  </si>
  <si>
    <t>tep PCI / Nm³</t>
  </si>
  <si>
    <t>→ kgCO₂e scope 1 (combustion)</t>
  </si>
  <si>
    <t>0</t>
  </si>
  <si>
    <t>kgCO₂e / Nm³</t>
  </si>
  <si>
    <t>20 %</t>
  </si>
  <si>
    <t>Chêne / Hêtre</t>
  </si>
  <si>
    <t>tonne</t>
  </si>
  <si>
    <t>→ kg</t>
  </si>
  <si>
    <t>kg</t>
  </si>
  <si>
    <t>MWh PCI/t</t>
  </si>
  <si>
    <t>→ kgCO₂e  scope 1 (combustion)</t>
  </si>
  <si>
    <t>kgCO₂e/t</t>
  </si>
  <si>
    <t>kg/m³</t>
  </si>
  <si>
    <t>🔵  GAZ NATUREL  —  type H, réseau France</t>
  </si>
  <si>
    <t>Gaz Naturel</t>
  </si>
  <si>
    <t>→ MWh PCS</t>
  </si>
  <si>
    <t>MWh PCS</t>
  </si>
  <si>
    <t>MWh PCS/Nm³</t>
  </si>
  <si>
    <t>MWh PCI/Nm³</t>
  </si>
  <si>
    <t>kWh PCI/Nm³</t>
  </si>
  <si>
    <t>kg/Nm³</t>
  </si>
  <si>
    <t>→ tonne</t>
  </si>
  <si>
    <t>tonne/Nm³</t>
  </si>
  <si>
    <t>tep PCI/Nm³</t>
  </si>
  <si>
    <t>kgCO₂e/Nm³</t>
  </si>
  <si>
    <t>Hydrogène</t>
  </si>
  <si>
    <t>kg/kg</t>
  </si>
  <si>
    <t>MWh PCI/kg</t>
  </si>
  <si>
    <t>kWh PCI/kg</t>
  </si>
  <si>
    <t>MWh PCS/kg</t>
  </si>
  <si>
    <t>tep PCI/kg</t>
  </si>
  <si>
    <t>litre</t>
  </si>
  <si>
    <t>→ litre</t>
  </si>
  <si>
    <t>kg/L</t>
  </si>
  <si>
    <t>kgCO₂e/L</t>
  </si>
  <si>
    <t>t/kg</t>
  </si>
  <si>
    <t>L/kg</t>
  </si>
  <si>
    <t>kgCO₂e/kg</t>
  </si>
  <si>
    <t>Houille (bitumineuse)</t>
  </si>
  <si>
    <t>Ratio PCS/PCI</t>
  </si>
  <si>
    <t>📚  SOURCES &amp; COEFFICIENTS  —  Référentiel complet</t>
  </si>
  <si>
    <t>📊  PARAMÈTRES UTILISÉS DANS LA CALCULETTE</t>
  </si>
  <si>
    <t>Paramètre</t>
  </si>
  <si>
    <t>Source</t>
  </si>
  <si>
    <t>Référence</t>
  </si>
  <si>
    <t>Universel</t>
  </si>
  <si>
    <t>1 kWh</t>
  </si>
  <si>
    <t>3 600 000</t>
  </si>
  <si>
    <t>NIST SP811</t>
  </si>
  <si>
    <t>1 Btu</t>
  </si>
  <si>
    <t>IT — Table B.9</t>
  </si>
  <si>
    <t>1 kcal</t>
  </si>
  <si>
    <t>4 184</t>
  </si>
  <si>
    <t>NIST / IUPAC</t>
  </si>
  <si>
    <t>thermochimique</t>
  </si>
  <si>
    <t>1 tep PCI</t>
  </si>
  <si>
    <t>11 630</t>
  </si>
  <si>
    <t>Directive EE 2012/27/UE</t>
  </si>
  <si>
    <t>Annexe IV p.41</t>
  </si>
  <si>
    <t>Électricité</t>
  </si>
  <si>
    <t>ADEME Base Empreinte® V23.6</t>
  </si>
  <si>
    <t>07/2025</t>
  </si>
  <si>
    <t>kWh EP / kWh EF</t>
  </si>
  <si>
    <t>Gaz naturel</t>
  </si>
  <si>
    <t>PCS gaz H</t>
  </si>
  <si>
    <t>kWh PCS/Nm³</t>
  </si>
  <si>
    <t>PCI/PCS</t>
  </si>
  <si>
    <t>ratio</t>
  </si>
  <si>
    <t>Masse volumique</t>
  </si>
  <si>
    <t>0°C / 1,01325 bar</t>
  </si>
  <si>
    <t>kgCO₂e/MWh PCI</t>
  </si>
  <si>
    <t>PCI H₂</t>
  </si>
  <si>
    <t>Annexe IV</t>
  </si>
  <si>
    <t>PCS H₂</t>
  </si>
  <si>
    <t>kWh PCS/kg</t>
  </si>
  <si>
    <t>Masse volumique H₂</t>
  </si>
  <si>
    <t>Propriétés gaz parfait</t>
  </si>
  <si>
    <t>FE H₂ gris (SMR)</t>
  </si>
  <si>
    <t>9-12</t>
  </si>
  <si>
    <t>FE H₂ vert (électrolyse ENR)</t>
  </si>
  <si>
    <t>Biomasse</t>
  </si>
  <si>
    <t>420-780</t>
  </si>
  <si>
    <t>FE combustion scope 1</t>
  </si>
  <si>
    <t>GHG Protocol / GIEC</t>
  </si>
  <si>
    <t>CO₂ biogénique</t>
  </si>
  <si>
    <t>Essence SP95-E5</t>
  </si>
  <si>
    <t>Densité</t>
  </si>
  <si>
    <t>Tab.1 (15°C)</t>
  </si>
  <si>
    <t>PCI</t>
  </si>
  <si>
    <t>kWh/L</t>
  </si>
  <si>
    <t>Gazole B7</t>
  </si>
  <si>
    <t>Arrêté 15/09/2006 / EN 590</t>
  </si>
  <si>
    <t>Densité liquide</t>
  </si>
  <si>
    <t>kWh/kg</t>
  </si>
  <si>
    <t>Fioul domestique</t>
  </si>
  <si>
    <t>MWh/t</t>
  </si>
  <si>
    <t>Fioul lourd (FOL)</t>
  </si>
  <si>
    <t>40 GJ/t — Annexe IV</t>
  </si>
  <si>
    <t>Charbon — Anthracite</t>
  </si>
  <si>
    <t>Charbon — Houille</t>
  </si>
  <si>
    <t>Charbon — Lignite</t>
  </si>
  <si>
    <t>Charbon — Tourbe</t>
  </si>
  <si>
    <t>Charbon (tous rangs)</t>
  </si>
  <si>
    <t>unit</t>
  </si>
  <si>
    <t>to_kWh</t>
  </si>
  <si>
    <t>note</t>
  </si>
  <si>
    <t>humidite</t>
  </si>
  <si>
    <t>PCI_MWh_par_t</t>
  </si>
  <si>
    <t>essence</t>
  </si>
  <si>
    <t>densite_kg_par_m3</t>
  </si>
  <si>
    <t>rang</t>
  </si>
  <si>
    <t>PCS_sur_PCI</t>
  </si>
  <si>
    <t>FE_kgCO2e_par_MWh_PCI</t>
  </si>
  <si>
    <t>exact</t>
  </si>
  <si>
    <t>0 % (anhydre/séché four)</t>
  </si>
  <si>
    <t>Feuillus durs — bois les plus énergétiques</t>
  </si>
  <si>
    <t>Anthracite</t>
  </si>
  <si>
    <t>Charbon de plus haut rang · Coke métallurgique · Faible teneur en volatils</t>
  </si>
  <si>
    <t>unité de référence interne</t>
  </si>
  <si>
    <t>10 %</t>
  </si>
  <si>
    <t>Charme</t>
  </si>
  <si>
    <t>Feuillu dur — densité maximale</t>
  </si>
  <si>
    <t>Houille grasse</t>
  </si>
  <si>
    <t>Charbon bitumineux riche · Cokéfaction possible</t>
  </si>
  <si>
    <t>15 %</t>
  </si>
  <si>
    <t>Frêne</t>
  </si>
  <si>
    <t>Feuillu dur — bon combustible</t>
  </si>
  <si>
    <t>Valeur standard Arrêté 15/09/2006 · Charbon vapeur courant</t>
  </si>
  <si>
    <t>Bouleau</t>
  </si>
  <si>
    <t>Feuillu mi-dur — allumage facile</t>
  </si>
  <si>
    <t>Houille maigre</t>
  </si>
  <si>
    <t>Charbon à faible teneur en matières volatiles</t>
  </si>
  <si>
    <t>1 kWh = 3600000 J (NIST SP811)</t>
  </si>
  <si>
    <t>25 %</t>
  </si>
  <si>
    <t>Mélèze</t>
  </si>
  <si>
    <t>Résineux mi-dur</t>
  </si>
  <si>
    <t>Sub-bitumineux</t>
  </si>
  <si>
    <t>Transition lignite/houille · Teneur en eau intermédiaire</t>
  </si>
  <si>
    <t>30 %</t>
  </si>
  <si>
    <t>Pin sylvestre</t>
  </si>
  <si>
    <t>Résineux — PCI/m³ modéré</t>
  </si>
  <si>
    <t>Lignite (brun)</t>
  </si>
  <si>
    <t>Charbon de bas rang · PCI très faible · Forte teneur en eau</t>
  </si>
  <si>
    <t>35 %</t>
  </si>
  <si>
    <t>Pin maritime</t>
  </si>
  <si>
    <t>Résineux — beaucoup de résine</t>
  </si>
  <si>
    <t>Tourbe</t>
  </si>
  <si>
    <t>Rang le + bas · Ressource non renouvelable à l'échelle humaine</t>
  </si>
  <si>
    <t>1 kcal = 4184 J (NIST/IUPAC)</t>
  </si>
  <si>
    <t>40 %</t>
  </si>
  <si>
    <t>Épicéa / Sapin</t>
  </si>
  <si>
    <t>Résineux légers — PCI/m³ faible</t>
  </si>
  <si>
    <t>1 tep = 11630 kWh (Directive EE)</t>
  </si>
  <si>
    <t>50 % (bois vert frais)</t>
  </si>
  <si>
    <t>Peuplier</t>
  </si>
  <si>
    <t>Feuillu léger — PCI/m³ le plus faible</t>
  </si>
  <si>
    <t>1 Btu = 1055.056 J (NIST)</t>
  </si>
  <si>
    <t>Mixte (toutes essences)</t>
  </si>
  <si>
    <t>Valeur moyenne conventionnelle</t>
  </si>
  <si>
    <t>⚡  CALCULETTE DE CONVERSION ÉNERGÉTIQUE</t>
  </si>
  <si>
    <t>🏭  Scope 1 — Émissions directes</t>
  </si>
  <si>
    <t>⚡  Scope 2 — Énergie achetée et consommée</t>
  </si>
  <si>
    <t>🚚  Scope 3 — Autres émissions indirectes (amont &amp; aval)</t>
  </si>
  <si>
    <t>• Le périmètre dépend de QUI réalise le bilan : un même flux est scope 1 pour le producteur d'énergie et scope 3 (amont) pour celui qui l'achète et le consomme.</t>
  </si>
  <si>
    <t>ne pas modifier les formules</t>
  </si>
  <si>
    <t>texte explicatif (hypothèses, sources, conseils)</t>
  </si>
  <si>
    <t>→ Hydrogène  (kg ↔ Nm³, kWh, tep · gris/vert)</t>
  </si>
  <si>
    <t>→ Biomasse / bois énergie  (tonne ↔ m³, MWh, tep)</t>
  </si>
  <si>
    <t>→ Fioul domestique ou fioul lourd  (litre/tonne → énergie, CO₂)</t>
  </si>
  <si>
    <t>→ Charbon  (tonne → MWh, CO₂ · selon rang)</t>
  </si>
  <si>
    <t>→ Voir toutes les sources et coefficients utilisés</t>
  </si>
  <si>
    <t>📚  QUELQUES NOTIONS DE BASE</t>
  </si>
  <si>
    <t>Onglet « Scopes GES »</t>
  </si>
  <si>
    <t>→ Rappel sur les scopes du bilan de gaz à effet de serre</t>
  </si>
  <si>
    <t>PCI ou PCS ?</t>
  </si>
  <si>
    <t>Énergie primaire ≠ énergie finale</t>
  </si>
  <si>
    <t>Toujours utiliser la valeur de l'année concernée par le bilan, à actualiser sur base-empreinte.ademe.fr.</t>
  </si>
  <si>
    <t>Le FE (facteur d'emission) électricité change chaque année</t>
  </si>
  <si>
    <t>Onglet « Conversions Unités »</t>
  </si>
  <si>
    <t>sources</t>
  </si>
  <si>
    <t>Retour Accueil</t>
  </si>
  <si>
    <t>→ MWh</t>
  </si>
  <si>
    <t>source</t>
  </si>
  <si>
    <t xml:space="preserve">ⓘ   Type H ≥93% CH₄ </t>
  </si>
  <si>
    <t>ⓘ  Synthèse de tous les paramètres utilisés dans la calculette, avec les sources associées</t>
  </si>
  <si>
    <t>FCBA / FNB / ISO 17225</t>
  </si>
  <si>
    <t>ordre de grandeur</t>
  </si>
  <si>
    <t>PCI(E) = PCI(0 %) × (100 − E)/100 − 6 × E, en kWh/t, avec E l'humidité sur masse brute.</t>
  </si>
  <si>
    <t>https://cibe.fr/wp-content/uploads/2017/08/Referentiel-PFV.pdf</t>
  </si>
  <si>
    <t>PCI fonction de l'humidités</t>
  </si>
  <si>
    <t>CIBE</t>
  </si>
  <si>
    <t>Densités des essences</t>
  </si>
  <si>
    <t>-&gt; S&amp;C</t>
  </si>
  <si>
    <t xml:space="preserve">  ⚠️   POINTS D'ATTENTION</t>
  </si>
  <si>
    <t>PCI (Pouvoir Calorifique Inférieur) : C'est l'énergie totale moins l'énergie de condensation de la vapeur d'eau. 
PCS (Pouvoir Calorifique Supérieur) : énergie totale (avec condensation). Utilisé pour la facturation gaz France.</t>
  </si>
  <si>
    <t>L'énergie primaire est utilisée notamment pour la réglementation thermique du bâtiment neuf. 
Pour un Bilan des émissions de gas à effet de serre ou un audit industriel : rester en énergie finale.</t>
  </si>
  <si>
    <t>Précision des données</t>
  </si>
  <si>
    <t>La donnée numérique renseignée par l'utilisateur tient compte du nombre de chiffre significatif (précision de la donnée renseignée)</t>
  </si>
  <si>
    <t>SI</t>
  </si>
  <si>
    <t xml:space="preserve">1 Wh &lt;-&gt; 3600 Joules </t>
  </si>
  <si>
    <t xml:space="preserve">Coefficient </t>
  </si>
  <si>
    <t>ADEME Base Empreinte® V23.11</t>
  </si>
  <si>
    <t>→ kWh énergie primaire</t>
  </si>
  <si>
    <t>Le GHG Protocol classe les émissions de gaz à effet de serre en trois périmètres appelés « scopes ». Cet onglet explique à quel(s) scope(s) correspond chaque ligne « kgCO₂e » des onglets vecteurs de cette calculette.
Note : Dans le cadre du bilan des émissions de gaz à effet de serre (BEGES), la réglementation française distingue les émissions directes et les émissions indirectes conformément aux articles L.229-25 et R.229-47 du Code de l'environnement.</t>
  </si>
  <si>
    <r>
      <t xml:space="preserve">Emissions indirectes liées à tous le reste de la chaîne de valeur (extraction, transports, produits achetés, produits vendus, autres) 
</t>
    </r>
    <r>
      <rPr>
        <i/>
        <u/>
        <sz val="10"/>
        <color rgb="FF262626"/>
        <rFont val="Calibri"/>
        <family val="2"/>
      </rPr>
      <t xml:space="preserve">Périmètre de la calculette </t>
    </r>
    <r>
      <rPr>
        <i/>
        <sz val="10"/>
        <color rgb="FF262626"/>
        <rFont val="Calibri"/>
        <family val="2"/>
      </rPr>
      <t xml:space="preserve">-&gt; </t>
    </r>
    <r>
      <rPr>
        <i/>
        <sz val="10"/>
        <color rgb="FFFF0000"/>
        <rFont val="Calibri"/>
        <family val="2"/>
      </rPr>
      <t>Hors périmètre du calcul.</t>
    </r>
  </si>
  <si>
    <t>→ S&amp;C</t>
  </si>
  <si>
    <t>🟢  GPL  100% propane  (densité liquide 0,51 kg/L)</t>
  </si>
  <si>
    <t>ⓘ  100% propane (C₃H₈)  ·  Densité liquide 0,51 kg/L à 15°C</t>
  </si>
  <si>
    <t>Propane</t>
  </si>
  <si>
    <t>FE (combustion)</t>
  </si>
  <si>
    <t>FE mix conso France 2025</t>
  </si>
  <si>
    <t>1 055.056</t>
  </si>
  <si>
    <t>0.5-2</t>
  </si>
  <si>
    <t>2.4 à 5.4</t>
  </si>
  <si>
    <t>1.04 à 1.11</t>
  </si>
  <si>
    <t>→ kgCO₂e (scope 2)</t>
  </si>
  <si>
    <t>Butane</t>
  </si>
  <si>
    <t>🟢  GPL  100% butane (densité liquide 0,550 kg/L)</t>
  </si>
  <si>
    <t>ⓘ  100% propane (C₃H₈)  ·  Densité liquide 0,55 kg/L à 15°C</t>
  </si>
  <si>
    <t xml:space="preserve">Valeur conventionnelle </t>
  </si>
  <si>
    <r>
      <rPr>
        <sz val="10"/>
        <color rgb="FF262626"/>
        <rFont val="Calibri"/>
        <family val="2"/>
      </rPr>
      <t>Emissions directes de GES (des sources fixes et mobiles de combustion, des procédés hors énergie, des émissions directes fugitives...)</t>
    </r>
    <r>
      <rPr>
        <i/>
        <u/>
        <sz val="10"/>
        <color rgb="FF262626"/>
        <rFont val="Calibri"/>
        <family val="2"/>
      </rPr>
      <t xml:space="preserve">
Périmètre de la calculette</t>
    </r>
    <r>
      <rPr>
        <i/>
        <sz val="10"/>
        <color rgb="FF262626"/>
        <rFont val="Calibri"/>
        <family val="2"/>
      </rPr>
      <t xml:space="preserve"> -&gt; Il inclut la combustion sur des sources possédées ou contrôlées par l'entité : chaudières, fours, groupes électrogènes, flotte de véhicules. C'est le CO₂ émis « chez soi » en brûlant le combustible.</t>
    </r>
  </si>
  <si>
    <r>
      <t xml:space="preserve">Émissions indirectes liées à la consommation d'énergie produite hors du site : électricité,  vapeur, chaleur, froid …
</t>
    </r>
    <r>
      <rPr>
        <i/>
        <u/>
        <sz val="10"/>
        <color rgb="FF262626"/>
        <rFont val="Calibri"/>
        <family val="2"/>
      </rPr>
      <t xml:space="preserve">Périmètre de la calculette </t>
    </r>
    <r>
      <rPr>
        <sz val="10"/>
        <color rgb="FF262626"/>
        <rFont val="Calibri"/>
        <family val="2"/>
      </rPr>
      <t xml:space="preserve">-&gt; </t>
    </r>
    <r>
      <rPr>
        <i/>
        <sz val="10"/>
        <color rgb="FF262626"/>
        <rFont val="Calibri"/>
        <family val="2"/>
      </rPr>
      <t>Inclut dans l'onglet Electricité.</t>
    </r>
  </si>
  <si>
    <t>🔑  Les facteurs sont stockés dans l'onglet « Sources &amp; Coefficients ».</t>
  </si>
  <si>
    <t>valeur prise par défaut dans le cadre de la RE2020 (arrêté juillet 2026)</t>
  </si>
  <si>
    <t>L'unité de base est le Nm³ (mètre cube normal à 0°C / 1,01325 bar ou normo mètre cube).  Justification  :  c'est l'unité du comptage physique sur les compteurs GRDF/GRTgaz.  À noter  :  la facturation est en kWh PCS (énergie facturée par le distributeur) mais le compteur mesure un volume — c'est donc la base de tout audit énergétique et de tout recoupement consommation/facture.</t>
  </si>
  <si>
    <t xml:space="preserve">📐  POURQUOI LE kg ? </t>
  </si>
  <si>
    <t xml:space="preserve">Le propane est livré et facturé au kg (citernes, bouteilles) car son volume liquide varie fortement avec la température. La masse ne varie pas en fonction de la température. </t>
  </si>
  <si>
    <t xml:space="preserve">Le butane est livré et facturé au kg (citernes, bouteilles) car son volume liquide varie fortement avec la température. La masse ne varie pas en fonction de la témpérature. </t>
  </si>
  <si>
    <t>Le GPL est livré et facturé au kg (citernes, bouteilles) car son volume liquide dépend fortement de la composition butane/propane et de la température. La masse ne varie pas en fonction de la température.</t>
  </si>
  <si>
    <t>GAZ DE PETROLE LIQUEFIE (GPL)</t>
  </si>
  <si>
    <t>BUTANE - GAZ DE PETROLE LIQUEFIE (GPL)</t>
  </si>
  <si>
    <t>PROPANE - GAZ DE PETROLE LIQUEFIE (GPL)</t>
  </si>
  <si>
    <t>Onglet « Gaz Propane »</t>
  </si>
  <si>
    <t>Onglet « Gaz Butane »</t>
  </si>
  <si>
    <t>Onglet « Gaz GPL 50-50 »</t>
  </si>
  <si>
    <t>Onglet « Hydrogène » (à venir)</t>
  </si>
  <si>
    <t>Onglet « Biomasse » (à venir)</t>
  </si>
  <si>
    <t>Onglet « Essences - Gazole  » (à venir)</t>
  </si>
  <si>
    <t>→ Essence, gazole  (litre, kg → MWh, CO₂)</t>
  </si>
  <si>
    <t>Onglet « Fioul domestique - Lourd » (à venir)</t>
  </si>
  <si>
    <t>Onglet « Charbon » (à venir)</t>
  </si>
  <si>
    <t>TABLEAU FORMULE</t>
  </si>
  <si>
    <t>vous saisissez vos données dans ces cellules</t>
  </si>
  <si>
    <t>Les valeurs de référence (PCI, densité, FE…) sont modifiables. Le référent énergie a la possibilité de modifier ces paramètres en fonction des facteurs transmis par ses propres fournisseurs d'énergie.</t>
  </si>
  <si>
    <t xml:space="preserve">Si vous souhaitez convertir vos m3 en Nm3 pensez à utiliser la calculette de conversion dédiée : </t>
  </si>
  <si>
    <t>https://atee.fr/document/calculette-conversion-de-pression</t>
  </si>
  <si>
    <t>décret du 3 mai 1961 n°61-501 (MaJ le 11 juin 2020)</t>
  </si>
  <si>
    <t>PCS</t>
  </si>
  <si>
    <t>GPL carburant</t>
  </si>
  <si>
    <t>valeur reconstituée</t>
  </si>
  <si>
    <t>à partir des données butane et propane</t>
  </si>
  <si>
    <t>🟢  GPL  carburant  (densité liquide 0,568 kg/L)</t>
  </si>
  <si>
    <t>ⓘ  Mélange conventionnel de butane (C₄H₁₀) et de propane (C₃H₈)  ·  Densité liquide 0,568 kg/L à 15°C
Les données sont prises pour un GPL conventionnel. L'utilisateur doit les modifier en fonction de la composition de son propre GPL.</t>
  </si>
  <si>
    <t>MWh PCS / Nm³</t>
  </si>
  <si>
    <t>OBJECTIF</t>
  </si>
  <si>
    <r>
      <t xml:space="preserve">Pensé pour les référents énergie de l'industrie, cet outil permet d'additionner les consommations d'énergies finales, exprimées dans différentes unités, et d'établir un bilan énergétique des consommations.
</t>
    </r>
    <r>
      <rPr>
        <sz val="11"/>
        <color theme="1"/>
        <rFont val="Calibri"/>
        <family val="2"/>
      </rPr>
      <t>À titre indicatif, l'outil indique les émissions de CO2 équivalentes des consommations d'énergie dans l'optique d'établir un bilan des gaz à effet de serre.
La base Carbone® de l'ADEME est utilisée pour les conversions.</t>
    </r>
  </si>
  <si>
    <t>Mise à jour : Version octobre 2026</t>
  </si>
  <si>
    <t>🌱  BIOMETHANE</t>
  </si>
  <si>
    <t>📥  SAISIE — VOTRE QUANTITÉ DE BIOMETHANE</t>
  </si>
  <si>
    <t>ⓘ  PCI biométhane dépend du %CH₄.</t>
  </si>
  <si>
    <t>Biométhane</t>
  </si>
  <si>
    <t>kgCO₂e/kWh PCI</t>
  </si>
  <si>
    <t>💡  Maintenance  :  les paramètres se modifient directement dans les onglets vecteurs (cellules en bleu pâle). Pour la biomasse, le rang du charbon, l'humidité et l'essence : voir les tables ci-dessous.</t>
  </si>
  <si>
    <t>Onglet « Biométhane »</t>
  </si>
  <si>
    <t>• Les facteurs d'emission et leur périmètre exact dépendent de la version de l'ADEME Base Empreinte® retenue — à actualiser périodiquement (voir onglet « Sources &amp; Coefficients »).</t>
  </si>
  <si>
    <t>📘  SCOPES GES 1, 2 et 3 : Comment lire les émissions CO₂ de la calculette</t>
  </si>
  <si>
    <t>SCOPES GES 1, 2 et 3 :  DÉFINITIONS</t>
  </si>
  <si>
    <t xml:space="preserve">→ Unité d'énergie vers une autre </t>
  </si>
  <si>
    <t>→ Électricité</t>
  </si>
  <si>
    <t>→ Gaz naturel</t>
  </si>
  <si>
    <t>→ Propane</t>
  </si>
  <si>
    <t>→ Butane</t>
  </si>
  <si>
    <t>→ GPL 50-50</t>
  </si>
  <si>
    <t>→ Biométhane</t>
  </si>
  <si>
    <t xml:space="preserve">🧭  LIENS VERS LES ONGLETS : QUE VOULEZ-VOUS CONVERTIR ? </t>
  </si>
  <si>
    <t>④ Lire dans la zone RÉSULTATS (vert) : 527 MWh PCI · 41 tep · 97 140 kgCO₂e (scope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</si>
</sst>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€_-;\-* #,##0.00\ _€_-;_-* &quot;-&quot;??\ _€_-;_-@_-"/>
    <numFmt numFmtId="164" formatCode="0.######"/>
    <numFmt numFmtId="165" formatCode="#,##0.######"/>
    <numFmt numFmtId="166" formatCode="_-* #,##0\ _€_-;\-* #,##0\ _€_-;_-* &quot;-&quot;??\ _€_-;_-@_-"/>
    <numFmt numFmtId="167" formatCode="0.#####"/>
    <numFmt numFmtId="168" formatCode="0.##"/>
    <numFmt numFmtId="169" formatCode="0.####"/>
    <numFmt numFmtId="170" formatCode="0.###"/>
  </numFmts>
  <fonts count="67" x14ac:knownFonts="1">
    <font>
      <sz val="11"/>
      <color theme="1"/>
      <name val="Calibri"/>
      <family val="2"/>
      <charset val="1"/>
    </font>
    <font>
      <b/>
      <sz val="16"/>
      <color rgb="FFFFFFFF"/>
      <name val="Calibri"/>
      <family val="2"/>
    </font>
    <font>
      <i/>
      <sz val="10"/>
      <color rgb="FF595959"/>
      <name val="Calibri"/>
      <family val="2"/>
    </font>
    <font>
      <b/>
      <sz val="12"/>
      <color rgb="FFFFFFFF"/>
      <name val="Calibri"/>
      <family val="2"/>
    </font>
    <font>
      <b/>
      <sz val="11"/>
      <color rgb="FF0070C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F6B34"/>
      <name val="Calibri"/>
      <family val="2"/>
    </font>
    <font>
      <b/>
      <sz val="11"/>
      <color rgb="FF595959"/>
      <name val="Calibri"/>
      <family val="2"/>
    </font>
    <font>
      <sz val="11"/>
      <color rgb="FF000000"/>
      <name val="Calibri"/>
      <family val="2"/>
    </font>
    <font>
      <b/>
      <sz val="11"/>
      <color rgb="FF385723"/>
      <name val="Calibri"/>
      <family val="2"/>
    </font>
    <font>
      <b/>
      <sz val="10"/>
      <color rgb="FF000000"/>
      <name val="Calibri"/>
      <family val="2"/>
    </font>
    <font>
      <b/>
      <sz val="14"/>
      <color rgb="FF0070C0"/>
      <name val="Calibri"/>
      <family val="2"/>
    </font>
    <font>
      <b/>
      <sz val="10"/>
      <color rgb="FFFFFFFF"/>
      <name val="Calibri"/>
      <family val="2"/>
    </font>
    <font>
      <b/>
      <sz val="12"/>
      <color rgb="FF1F6B34"/>
      <name val="Calibri"/>
      <family val="2"/>
    </font>
    <font>
      <sz val="11"/>
      <name val="Cambria"/>
      <family val="1"/>
    </font>
    <font>
      <i/>
      <sz val="10"/>
      <color rgb="FF404040"/>
      <name val="Calibri"/>
      <family val="2"/>
    </font>
    <font>
      <b/>
      <sz val="11"/>
      <color rgb="FF00558A"/>
      <name val="Calibri"/>
      <family val="2"/>
    </font>
    <font>
      <sz val="10"/>
      <color rgb="FF404040"/>
      <name val="Calibri"/>
      <family val="2"/>
    </font>
    <font>
      <u/>
      <sz val="9"/>
      <color rgb="FF0563C1"/>
      <name val="Calibri"/>
      <family val="2"/>
    </font>
    <font>
      <b/>
      <sz val="11"/>
      <color rgb="FF548235"/>
      <name val="Calibri"/>
      <family val="2"/>
    </font>
    <font>
      <b/>
      <sz val="11"/>
      <name val="Calibri"/>
      <family val="2"/>
    </font>
    <font>
      <i/>
      <sz val="9"/>
      <color rgb="FF606060"/>
      <name val="Calibri"/>
      <family val="2"/>
    </font>
    <font>
      <sz val="10"/>
      <name val="Calibri"/>
      <family val="2"/>
    </font>
    <font>
      <sz val="9"/>
      <color rgb="FF606060"/>
      <name val="Calibri"/>
      <family val="2"/>
    </font>
    <font>
      <b/>
      <sz val="11"/>
      <color rgb="FF1F4E79"/>
      <name val="Calibri"/>
      <family val="2"/>
    </font>
    <font>
      <b/>
      <sz val="13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548235"/>
      <name val="Calibri"/>
      <family val="2"/>
    </font>
    <font>
      <b/>
      <sz val="10"/>
      <color rgb="FF262626"/>
      <name val="Calibri"/>
      <family val="2"/>
    </font>
    <font>
      <i/>
      <sz val="10"/>
      <color rgb="FF262626"/>
      <name val="Calibri"/>
      <family val="2"/>
    </font>
    <font>
      <sz val="10"/>
      <color rgb="FF595959"/>
      <name val="Calibri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</font>
    <font>
      <i/>
      <sz val="10"/>
      <color rgb="FF595959"/>
      <name val="Calibri"/>
      <family val="2"/>
    </font>
    <font>
      <u/>
      <sz val="9"/>
      <color theme="10"/>
      <name val="Calibri"/>
      <family val="2"/>
      <charset val="1"/>
    </font>
    <font>
      <u/>
      <sz val="8"/>
      <color theme="10"/>
      <name val="Calibri"/>
      <family val="2"/>
      <charset val="1"/>
    </font>
    <font>
      <b/>
      <sz val="10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10"/>
      <color rgb="FF404040"/>
      <name val="Calibri"/>
      <family val="2"/>
    </font>
    <font>
      <b/>
      <sz val="13"/>
      <color rgb="FFFFFFFF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i/>
      <u/>
      <sz val="10"/>
      <color rgb="FF262626"/>
      <name val="Calibri"/>
      <family val="2"/>
    </font>
    <font>
      <b/>
      <sz val="11"/>
      <color rgb="FF385723"/>
      <name val="Calibri"/>
      <family val="2"/>
    </font>
    <font>
      <b/>
      <strike/>
      <sz val="10"/>
      <color rgb="FFFF0000"/>
      <name val="Calibri"/>
      <family val="2"/>
    </font>
    <font>
      <b/>
      <strike/>
      <sz val="14"/>
      <color rgb="FFFF0000"/>
      <name val="Calibri"/>
      <family val="2"/>
    </font>
    <font>
      <sz val="11"/>
      <color theme="1"/>
      <name val="Calibri"/>
      <family val="2"/>
      <charset val="1"/>
    </font>
    <font>
      <sz val="10"/>
      <color rgb="FF262626"/>
      <name val="Calibri"/>
      <family val="2"/>
    </font>
    <font>
      <i/>
      <sz val="10"/>
      <color rgb="FFFF0000"/>
      <name val="Calibri"/>
      <family val="2"/>
    </font>
    <font>
      <sz val="11"/>
      <color rgb="FFFF0000"/>
      <name val="Calibri"/>
      <family val="2"/>
      <charset val="1"/>
    </font>
    <font>
      <b/>
      <sz val="12"/>
      <name val="Calibri"/>
      <family val="2"/>
    </font>
    <font>
      <b/>
      <sz val="10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sz val="8"/>
      <name val="Calibri"/>
      <family val="2"/>
    </font>
    <font>
      <sz val="10"/>
      <color theme="1"/>
      <name val="Calibri"/>
      <family val="2"/>
    </font>
    <font>
      <b/>
      <sz val="13"/>
      <name val="Calibri"/>
      <family val="2"/>
    </font>
    <font>
      <sz val="11"/>
      <color rgb="FF595959"/>
      <name val="Calibri"/>
      <family val="2"/>
    </font>
    <font>
      <sz val="9"/>
      <color rgb="FF595959"/>
      <name val="Calibri"/>
      <family val="2"/>
    </font>
    <font>
      <sz val="6"/>
      <color rgb="FF595959"/>
      <name val="Calibri"/>
      <family val="2"/>
    </font>
    <font>
      <u/>
      <sz val="10"/>
      <color theme="10"/>
      <name val="Calibri"/>
      <family val="2"/>
      <charset val="1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0" tint="-0.3499862666707357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rgb="FF4472C4"/>
        <bgColor rgb="FF2E75B6"/>
      </patternFill>
    </fill>
    <fill>
      <patternFill patternType="solid">
        <fgColor rgb="FFFFF2CC"/>
        <bgColor rgb="FFF2F2F2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E699"/>
        <bgColor rgb="FFFFF2CC"/>
      </patternFill>
    </fill>
    <fill>
      <patternFill patternType="solid">
        <fgColor rgb="FF1F3864"/>
        <bgColor rgb="FF1F4E79"/>
      </patternFill>
    </fill>
    <fill>
      <patternFill patternType="solid">
        <fgColor rgb="FF2E75B6"/>
        <bgColor rgb="FF4472C4"/>
      </patternFill>
    </fill>
    <fill>
      <patternFill patternType="solid">
        <fgColor rgb="FF00558A"/>
        <bgColor rgb="FF1F4E79"/>
      </patternFill>
    </fill>
    <fill>
      <patternFill patternType="solid">
        <fgColor rgb="FF548235"/>
        <bgColor rgb="FF606060"/>
      </patternFill>
    </fill>
    <fill>
      <patternFill patternType="solid">
        <fgColor rgb="FF606060"/>
        <bgColor rgb="FF5A5A5A"/>
      </patternFill>
    </fill>
    <fill>
      <patternFill patternType="solid">
        <fgColor rgb="FF00B050"/>
        <bgColor rgb="FF404040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rgb="FF2E75B6"/>
      </patternFill>
    </fill>
    <fill>
      <patternFill patternType="solid">
        <fgColor theme="0"/>
        <bgColor rgb="FF1F4E7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1F3864"/>
      </patternFill>
    </fill>
    <fill>
      <patternFill patternType="solid">
        <fgColor theme="0"/>
        <bgColor rgb="FF5A5A5A"/>
      </patternFill>
    </fill>
    <fill>
      <patternFill patternType="solid">
        <fgColor theme="0"/>
        <bgColor rgb="FF606060"/>
      </patternFill>
    </fill>
    <fill>
      <patternFill patternType="solid">
        <fgColor rgb="FF008AF2"/>
        <bgColor rgb="FF1F4E79"/>
      </patternFill>
    </fill>
    <fill>
      <patternFill patternType="solid">
        <fgColor rgb="FF3BABFF"/>
        <bgColor rgb="FF4472C4"/>
      </patternFill>
    </fill>
    <fill>
      <patternFill patternType="solid">
        <fgColor rgb="FFFFFF00"/>
        <bgColor rgb="FF1F3864"/>
      </patternFill>
    </fill>
    <fill>
      <patternFill patternType="solid">
        <fgColor rgb="FFFFFF99"/>
        <bgColor rgb="FF4472C4"/>
      </patternFill>
    </fill>
    <fill>
      <patternFill patternType="solid">
        <fgColor rgb="FFBDB907"/>
        <bgColor rgb="FF8B0000"/>
      </patternFill>
    </fill>
    <fill>
      <patternFill patternType="solid">
        <fgColor rgb="FFBDB907"/>
        <bgColor rgb="FF606060"/>
      </patternFill>
    </fill>
    <fill>
      <patternFill patternType="solid">
        <fgColor rgb="FFBDB907"/>
        <bgColor rgb="FF4472C4"/>
      </patternFill>
    </fill>
    <fill>
      <patternFill patternType="solid">
        <fgColor rgb="FFD3CE08"/>
        <bgColor rgb="FF8B0000"/>
      </patternFill>
    </fill>
    <fill>
      <patternFill patternType="solid">
        <fgColor rgb="FFD3CE08"/>
        <bgColor rgb="FF606060"/>
      </patternFill>
    </fill>
    <fill>
      <patternFill patternType="solid">
        <fgColor rgb="FFD3CE08"/>
        <bgColor rgb="FF4472C4"/>
      </patternFill>
    </fill>
    <fill>
      <patternFill patternType="solid">
        <fgColor rgb="FFE1E109"/>
        <bgColor rgb="FF8B0000"/>
      </patternFill>
    </fill>
    <fill>
      <patternFill patternType="solid">
        <fgColor rgb="FFE1E109"/>
        <bgColor rgb="FF606060"/>
      </patternFill>
    </fill>
    <fill>
      <patternFill patternType="solid">
        <fgColor rgb="FFE1E109"/>
        <bgColor rgb="FF4472C4"/>
      </patternFill>
    </fill>
  </fills>
  <borders count="4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/>
      <top style="thin">
        <color rgb="FFBFBFBF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auto="1"/>
      </right>
      <top style="thin">
        <color rgb="FFBFBFBF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rgb="FFB0B0B0"/>
      </left>
      <right style="thin">
        <color auto="1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B0B0B0"/>
      </left>
      <right style="thin">
        <color auto="1"/>
      </right>
      <top style="thin">
        <color rgb="FFB0B0B0"/>
      </top>
      <bottom style="hair">
        <color rgb="FFB0B0B0"/>
      </bottom>
      <diagonal/>
    </border>
    <border>
      <left style="thin">
        <color rgb="FFB0B0B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rgb="FF808080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/>
      <top style="thin">
        <color rgb="FFB0B0B0"/>
      </top>
      <bottom style="thin">
        <color auto="1"/>
      </bottom>
      <diagonal/>
    </border>
    <border>
      <left/>
      <right/>
      <top style="thin">
        <color rgb="FFB0B0B0"/>
      </top>
      <bottom style="thin">
        <color auto="1"/>
      </bottom>
      <diagonal/>
    </border>
    <border>
      <left/>
      <right style="thin">
        <color auto="1"/>
      </right>
      <top style="thin">
        <color rgb="FFB0B0B0"/>
      </top>
      <bottom style="thin">
        <color auto="1"/>
      </bottom>
      <diagonal/>
    </border>
    <border>
      <left style="thin">
        <color rgb="FFBFBFBF"/>
      </left>
      <right/>
      <top style="thin">
        <color auto="1"/>
      </top>
      <bottom style="thin">
        <color rgb="FFBFBFBF"/>
      </bottom>
      <diagonal/>
    </border>
    <border>
      <left style="thin">
        <color auto="1"/>
      </left>
      <right style="medium">
        <color rgb="FF808080"/>
      </right>
      <top style="thin">
        <color rgb="FFBFBFBF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2" fillId="0" borderId="0" applyNumberFormat="0" applyFill="0" applyBorder="0" applyAlignment="0" applyProtection="0"/>
    <xf numFmtId="43" fontId="48" fillId="0" borderId="0" applyFont="0" applyFill="0" applyBorder="0" applyAlignment="0" applyProtection="0"/>
  </cellStyleXfs>
  <cellXfs count="285">
    <xf numFmtId="0" fontId="0" fillId="0" borderId="0" xfId="0"/>
    <xf numFmtId="0" fontId="0" fillId="0" borderId="0" xfId="0" applyAlignment="1"/>
    <xf numFmtId="0" fontId="6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/>
    </xf>
    <xf numFmtId="165" fontId="13" fillId="12" borderId="3" xfId="0" applyNumberFormat="1" applyFont="1" applyFill="1" applyBorder="1" applyAlignment="1">
      <alignment horizontal="center" vertical="center"/>
    </xf>
    <xf numFmtId="164" fontId="13" fillId="12" borderId="3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indent="1"/>
    </xf>
    <xf numFmtId="0" fontId="24" fillId="0" borderId="3" xfId="0" applyFont="1" applyBorder="1" applyAlignment="1">
      <alignment horizontal="left" vertical="center" indent="1"/>
    </xf>
    <xf numFmtId="0" fontId="15" fillId="0" borderId="0" xfId="0" applyFont="1" applyBorder="1"/>
    <xf numFmtId="0" fontId="5" fillId="0" borderId="0" xfId="0" applyFont="1" applyBorder="1" applyAlignment="1">
      <alignment vertical="center" wrapText="1"/>
    </xf>
    <xf numFmtId="0" fontId="0" fillId="0" borderId="9" xfId="0" applyBorder="1" applyAlignment="1"/>
    <xf numFmtId="0" fontId="0" fillId="0" borderId="0" xfId="0" applyBorder="1" applyAlignment="1"/>
    <xf numFmtId="0" fontId="0" fillId="0" borderId="10" xfId="0" applyBorder="1" applyAlignment="1"/>
    <xf numFmtId="0" fontId="4" fillId="4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indent="1"/>
    </xf>
    <xf numFmtId="0" fontId="32" fillId="0" borderId="0" xfId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top" indent="1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11" fillId="2" borderId="11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15" fillId="0" borderId="10" xfId="0" applyFont="1" applyBorder="1" applyAlignment="1"/>
    <xf numFmtId="0" fontId="17" fillId="2" borderId="11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36" fillId="0" borderId="0" xfId="1" applyFont="1" applyAlignment="1"/>
    <xf numFmtId="0" fontId="15" fillId="0" borderId="0" xfId="0" applyFont="1" applyBorder="1" applyAlignment="1"/>
    <xf numFmtId="165" fontId="15" fillId="0" borderId="0" xfId="0" applyNumberFormat="1" applyFont="1" applyBorder="1" applyAlignment="1"/>
    <xf numFmtId="164" fontId="15" fillId="0" borderId="0" xfId="0" applyNumberFormat="1" applyFont="1" applyBorder="1" applyAlignment="1"/>
    <xf numFmtId="0" fontId="39" fillId="0" borderId="11" xfId="0" applyFont="1" applyBorder="1" applyAlignment="1">
      <alignment horizontal="left" vertical="center" wrapText="1" indent="1"/>
    </xf>
    <xf numFmtId="0" fontId="39" fillId="0" borderId="11" xfId="0" applyFont="1" applyFill="1" applyBorder="1" applyAlignment="1">
      <alignment horizontal="left" vertical="center" wrapText="1" indent="1"/>
    </xf>
    <xf numFmtId="0" fontId="33" fillId="2" borderId="1" xfId="0" applyFont="1" applyFill="1" applyBorder="1" applyAlignment="1">
      <alignment horizontal="center" vertical="center" wrapText="1"/>
    </xf>
    <xf numFmtId="164" fontId="39" fillId="5" borderId="1" xfId="0" applyNumberFormat="1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 wrapText="1"/>
    </xf>
    <xf numFmtId="164" fontId="39" fillId="5" borderId="20" xfId="0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28" fillId="2" borderId="11" xfId="0" applyFont="1" applyFill="1" applyBorder="1" applyAlignment="1">
      <alignment horizontal="center" vertical="center" wrapText="1"/>
    </xf>
    <xf numFmtId="0" fontId="35" fillId="0" borderId="23" xfId="1" quotePrefix="1" applyFont="1" applyBorder="1" applyAlignment="1">
      <alignment horizontal="center" vertical="center"/>
    </xf>
    <xf numFmtId="0" fontId="35" fillId="0" borderId="24" xfId="1" quotePrefix="1" applyFont="1" applyBorder="1" applyAlignment="1">
      <alignment horizontal="center" vertical="center"/>
    </xf>
    <xf numFmtId="0" fontId="45" fillId="0" borderId="9" xfId="0" applyFont="1" applyBorder="1" applyAlignment="1">
      <alignment horizontal="left" vertical="top" indent="1"/>
    </xf>
    <xf numFmtId="43" fontId="14" fillId="6" borderId="1" xfId="2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left" vertical="center" wrapText="1" indent="1"/>
    </xf>
    <xf numFmtId="0" fontId="3" fillId="15" borderId="0" xfId="0" applyFont="1" applyFill="1" applyBorder="1" applyAlignment="1">
      <alignment horizontal="left" vertical="center" wrapText="1" indent="1"/>
    </xf>
    <xf numFmtId="0" fontId="3" fillId="15" borderId="10" xfId="0" applyFont="1" applyFill="1" applyBorder="1" applyAlignment="1">
      <alignment horizontal="left" vertical="center" wrapText="1" indent="1"/>
    </xf>
    <xf numFmtId="0" fontId="3" fillId="16" borderId="9" xfId="0" applyFont="1" applyFill="1" applyBorder="1" applyAlignment="1">
      <alignment horizontal="left" vertical="center" indent="1"/>
    </xf>
    <xf numFmtId="0" fontId="3" fillId="16" borderId="0" xfId="0" applyFont="1" applyFill="1" applyBorder="1" applyAlignment="1">
      <alignment horizontal="left" vertical="center" indent="1"/>
    </xf>
    <xf numFmtId="0" fontId="3" fillId="16" borderId="10" xfId="0" applyFont="1" applyFill="1" applyBorder="1" applyAlignment="1">
      <alignment horizontal="left" vertical="center" indent="1"/>
    </xf>
    <xf numFmtId="0" fontId="0" fillId="17" borderId="10" xfId="0" applyFill="1" applyBorder="1"/>
    <xf numFmtId="0" fontId="15" fillId="17" borderId="0" xfId="0" applyFont="1" applyFill="1" applyBorder="1" applyAlignment="1"/>
    <xf numFmtId="43" fontId="14" fillId="6" borderId="20" xfId="2" applyFont="1" applyFill="1" applyBorder="1" applyAlignment="1">
      <alignment horizontal="center" vertical="center" wrapText="1"/>
    </xf>
    <xf numFmtId="0" fontId="51" fillId="0" borderId="0" xfId="0" applyFont="1"/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left" vertical="center" indent="1"/>
    </xf>
    <xf numFmtId="0" fontId="3" fillId="19" borderId="0" xfId="0" applyFont="1" applyFill="1" applyBorder="1" applyAlignment="1">
      <alignment horizontal="left" vertical="center" indent="1"/>
    </xf>
    <xf numFmtId="0" fontId="3" fillId="19" borderId="10" xfId="0" applyFont="1" applyFill="1" applyBorder="1" applyAlignment="1">
      <alignment horizontal="left" vertical="center" indent="1"/>
    </xf>
    <xf numFmtId="0" fontId="35" fillId="0" borderId="18" xfId="1" quotePrefix="1" applyFont="1" applyBorder="1" applyAlignment="1">
      <alignment horizontal="center" vertical="center"/>
    </xf>
    <xf numFmtId="0" fontId="37" fillId="20" borderId="21" xfId="0" applyFont="1" applyFill="1" applyBorder="1" applyAlignment="1">
      <alignment horizontal="center" vertical="center"/>
    </xf>
    <xf numFmtId="0" fontId="12" fillId="18" borderId="27" xfId="0" applyFont="1" applyFill="1" applyBorder="1" applyAlignment="1">
      <alignment horizontal="center" vertical="center" wrapText="1"/>
    </xf>
    <xf numFmtId="0" fontId="3" fillId="21" borderId="0" xfId="0" applyFont="1" applyFill="1" applyBorder="1" applyAlignment="1">
      <alignment horizontal="left" vertical="center" indent="1"/>
    </xf>
    <xf numFmtId="0" fontId="47" fillId="18" borderId="27" xfId="0" applyFont="1" applyFill="1" applyBorder="1" applyAlignment="1">
      <alignment horizontal="center" vertical="center" wrapText="1"/>
    </xf>
    <xf numFmtId="0" fontId="46" fillId="14" borderId="22" xfId="0" applyFont="1" applyFill="1" applyBorder="1" applyAlignment="1">
      <alignment horizontal="center" vertical="center" wrapText="1"/>
    </xf>
    <xf numFmtId="0" fontId="27" fillId="21" borderId="9" xfId="0" applyFont="1" applyFill="1" applyBorder="1" applyAlignment="1">
      <alignment horizontal="left" vertical="center" indent="1"/>
    </xf>
    <xf numFmtId="0" fontId="27" fillId="21" borderId="0" xfId="0" applyFont="1" applyFill="1" applyBorder="1" applyAlignment="1">
      <alignment horizontal="left" vertical="center" indent="1"/>
    </xf>
    <xf numFmtId="0" fontId="27" fillId="21" borderId="10" xfId="0" applyFont="1" applyFill="1" applyBorder="1" applyAlignment="1">
      <alignment horizontal="left" vertical="center" indent="1"/>
    </xf>
    <xf numFmtId="0" fontId="9" fillId="0" borderId="19" xfId="0" applyFont="1" applyBorder="1" applyAlignment="1">
      <alignment horizontal="left" vertical="center" wrapText="1" indent="1"/>
    </xf>
    <xf numFmtId="164" fontId="11" fillId="14" borderId="28" xfId="0" applyNumberFormat="1" applyFont="1" applyFill="1" applyBorder="1" applyAlignment="1">
      <alignment horizontal="center" vertical="center" wrapText="1"/>
    </xf>
    <xf numFmtId="164" fontId="12" fillId="18" borderId="2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53" fillId="23" borderId="11" xfId="0" applyFont="1" applyFill="1" applyBorder="1" applyAlignment="1">
      <alignment horizontal="center" vertical="center" wrapText="1"/>
    </xf>
    <xf numFmtId="0" fontId="53" fillId="23" borderId="1" xfId="0" applyFont="1" applyFill="1" applyBorder="1" applyAlignment="1">
      <alignment horizontal="center" vertical="center" wrapText="1"/>
    </xf>
    <xf numFmtId="0" fontId="53" fillId="23" borderId="17" xfId="0" applyFont="1" applyFill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 vertical="center" wrapText="1"/>
    </xf>
    <xf numFmtId="0" fontId="53" fillId="25" borderId="1" xfId="0" applyFont="1" applyFill="1" applyBorder="1" applyAlignment="1">
      <alignment horizontal="center" vertical="center" wrapText="1"/>
    </xf>
    <xf numFmtId="0" fontId="53" fillId="25" borderId="17" xfId="0" applyFont="1" applyFill="1" applyBorder="1" applyAlignment="1">
      <alignment horizontal="center" vertical="center" wrapText="1"/>
    </xf>
    <xf numFmtId="0" fontId="0" fillId="0" borderId="0" xfId="0" applyAlignment="1" applyProtection="1">
      <protection locked="0"/>
    </xf>
    <xf numFmtId="0" fontId="36" fillId="0" borderId="0" xfId="1" applyFont="1" applyAlignment="1" applyProtection="1">
      <protection locked="0"/>
    </xf>
    <xf numFmtId="0" fontId="0" fillId="0" borderId="0" xfId="0" applyProtection="1">
      <protection locked="0"/>
    </xf>
    <xf numFmtId="0" fontId="13" fillId="9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left" vertical="center" wrapText="1" indent="1"/>
      <protection locked="0"/>
    </xf>
    <xf numFmtId="17" fontId="5" fillId="0" borderId="1" xfId="0" applyNumberFormat="1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left" vertical="center" wrapText="1" indent="1"/>
      <protection locked="0"/>
    </xf>
    <xf numFmtId="0" fontId="56" fillId="0" borderId="1" xfId="0" applyFont="1" applyBorder="1" applyAlignment="1" applyProtection="1">
      <alignment horizontal="center" vertical="center" wrapText="1"/>
      <protection locked="0"/>
    </xf>
    <xf numFmtId="0" fontId="57" fillId="0" borderId="1" xfId="0" applyFont="1" applyBorder="1" applyAlignment="1" applyProtection="1">
      <alignment horizontal="center" vertical="center" wrapText="1"/>
      <protection locked="0"/>
    </xf>
    <xf numFmtId="0" fontId="57" fillId="0" borderId="1" xfId="0" applyFont="1" applyBorder="1" applyAlignment="1" applyProtection="1">
      <alignment horizontal="left" vertical="center" wrapText="1" indent="1"/>
      <protection locked="0"/>
    </xf>
    <xf numFmtId="0" fontId="43" fillId="0" borderId="1" xfId="0" applyFont="1" applyFill="1" applyBorder="1" applyAlignment="1" applyProtection="1">
      <alignment horizontal="left" vertical="center" wrapText="1" indent="1"/>
      <protection locked="0"/>
    </xf>
    <xf numFmtId="0" fontId="4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>
      <alignment horizontal="left"/>
    </xf>
    <xf numFmtId="0" fontId="32" fillId="0" borderId="0" xfId="1" applyAlignment="1" applyProtection="1"/>
    <xf numFmtId="0" fontId="53" fillId="34" borderId="11" xfId="0" applyFont="1" applyFill="1" applyBorder="1" applyAlignment="1">
      <alignment horizontal="center" vertical="center" wrapText="1"/>
    </xf>
    <xf numFmtId="0" fontId="53" fillId="34" borderId="1" xfId="0" applyFont="1" applyFill="1" applyBorder="1" applyAlignment="1">
      <alignment horizontal="center" vertical="center" wrapText="1"/>
    </xf>
    <xf numFmtId="164" fontId="53" fillId="34" borderId="1" xfId="0" applyNumberFormat="1" applyFont="1" applyFill="1" applyBorder="1" applyAlignment="1">
      <alignment horizontal="center" vertical="center" wrapText="1"/>
    </xf>
    <xf numFmtId="164" fontId="53" fillId="34" borderId="17" xfId="0" applyNumberFormat="1" applyFont="1" applyFill="1" applyBorder="1" applyAlignment="1">
      <alignment horizontal="center" vertical="center" wrapText="1"/>
    </xf>
    <xf numFmtId="0" fontId="53" fillId="31" borderId="11" xfId="0" applyFont="1" applyFill="1" applyBorder="1" applyAlignment="1">
      <alignment horizontal="center" vertical="center" wrapText="1"/>
    </xf>
    <xf numFmtId="0" fontId="53" fillId="31" borderId="1" xfId="0" applyFont="1" applyFill="1" applyBorder="1" applyAlignment="1">
      <alignment horizontal="center" vertical="center" wrapText="1"/>
    </xf>
    <xf numFmtId="164" fontId="53" fillId="31" borderId="1" xfId="0" applyNumberFormat="1" applyFont="1" applyFill="1" applyBorder="1" applyAlignment="1">
      <alignment horizontal="center" vertical="center" wrapText="1"/>
    </xf>
    <xf numFmtId="164" fontId="53" fillId="31" borderId="17" xfId="0" applyNumberFormat="1" applyFont="1" applyFill="1" applyBorder="1" applyAlignment="1">
      <alignment horizontal="center" vertical="center" wrapText="1"/>
    </xf>
    <xf numFmtId="0" fontId="53" fillId="28" borderId="11" xfId="0" applyFont="1" applyFill="1" applyBorder="1" applyAlignment="1">
      <alignment horizontal="center" vertical="center" wrapText="1"/>
    </xf>
    <xf numFmtId="0" fontId="53" fillId="28" borderId="1" xfId="0" applyFont="1" applyFill="1" applyBorder="1" applyAlignment="1">
      <alignment horizontal="center" vertical="center" wrapText="1"/>
    </xf>
    <xf numFmtId="164" fontId="53" fillId="28" borderId="1" xfId="0" applyNumberFormat="1" applyFont="1" applyFill="1" applyBorder="1" applyAlignment="1">
      <alignment horizontal="center" vertical="center" wrapText="1"/>
    </xf>
    <xf numFmtId="164" fontId="53" fillId="28" borderId="17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/>
    <xf numFmtId="0" fontId="13" fillId="12" borderId="32" xfId="0" applyFont="1" applyFill="1" applyBorder="1" applyAlignment="1">
      <alignment horizontal="center" vertical="center"/>
    </xf>
    <xf numFmtId="0" fontId="21" fillId="0" borderId="32" xfId="0" applyFont="1" applyBorder="1" applyAlignment="1">
      <alignment horizontal="left" vertical="center" indent="1"/>
    </xf>
    <xf numFmtId="0" fontId="3" fillId="21" borderId="9" xfId="0" applyFont="1" applyFill="1" applyBorder="1" applyAlignment="1">
      <alignment horizontal="left" vertical="center" indent="1"/>
    </xf>
    <xf numFmtId="0" fontId="3" fillId="21" borderId="10" xfId="0" applyFont="1" applyFill="1" applyBorder="1" applyAlignment="1">
      <alignment horizontal="left" vertical="center" indent="1"/>
    </xf>
    <xf numFmtId="0" fontId="37" fillId="12" borderId="18" xfId="0" applyFont="1" applyFill="1" applyBorder="1" applyAlignment="1">
      <alignment horizontal="center" vertical="center"/>
    </xf>
    <xf numFmtId="0" fontId="38" fillId="0" borderId="32" xfId="0" applyFont="1" applyBorder="1" applyAlignment="1">
      <alignment horizontal="left" vertical="center" indent="1"/>
    </xf>
    <xf numFmtId="0" fontId="11" fillId="2" borderId="36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62" fillId="0" borderId="1" xfId="1" applyFont="1" applyBorder="1" applyAlignment="1" applyProtection="1">
      <alignment horizontal="left" vertical="center" wrapText="1" indent="1"/>
      <protection locked="0"/>
    </xf>
    <xf numFmtId="0" fontId="62" fillId="0" borderId="1" xfId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0" fontId="32" fillId="0" borderId="18" xfId="1" quotePrefix="1" applyBorder="1" applyAlignment="1">
      <alignment horizontal="center" vertical="center"/>
    </xf>
    <xf numFmtId="0" fontId="64" fillId="0" borderId="0" xfId="0" applyFont="1" applyAlignment="1"/>
    <xf numFmtId="2" fontId="14" fillId="6" borderId="1" xfId="2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6" fillId="0" borderId="9" xfId="0" applyFont="1" applyBorder="1" applyAlignment="1">
      <alignment horizontal="left" vertical="center" indent="1"/>
    </xf>
    <xf numFmtId="0" fontId="66" fillId="0" borderId="0" xfId="0" applyFont="1" applyBorder="1" applyAlignment="1"/>
    <xf numFmtId="0" fontId="66" fillId="0" borderId="0" xfId="0" applyFont="1" applyFill="1" applyAlignment="1">
      <alignment horizontal="left"/>
    </xf>
    <xf numFmtId="0" fontId="26" fillId="10" borderId="38" xfId="0" applyFont="1" applyFill="1" applyBorder="1" applyAlignment="1">
      <alignment horizontal="left" vertical="center" indent="6"/>
    </xf>
    <xf numFmtId="0" fontId="30" fillId="0" borderId="39" xfId="0" applyFont="1" applyBorder="1" applyAlignment="1">
      <alignment horizontal="left" vertical="top" wrapText="1"/>
    </xf>
    <xf numFmtId="0" fontId="0" fillId="0" borderId="39" xfId="0" applyBorder="1"/>
    <xf numFmtId="0" fontId="26" fillId="10" borderId="39" xfId="0" applyFont="1" applyFill="1" applyBorder="1" applyAlignment="1">
      <alignment horizontal="left" vertical="center"/>
    </xf>
    <xf numFmtId="0" fontId="29" fillId="0" borderId="39" xfId="0" applyFont="1" applyBorder="1" applyAlignment="1">
      <alignment horizontal="left" vertical="top" wrapText="1"/>
    </xf>
    <xf numFmtId="0" fontId="49" fillId="0" borderId="39" xfId="0" applyFont="1" applyBorder="1" applyAlignment="1">
      <alignment horizontal="left" vertical="top" wrapText="1"/>
    </xf>
    <xf numFmtId="0" fontId="41" fillId="10" borderId="39" xfId="0" applyFont="1" applyFill="1" applyBorder="1" applyAlignment="1">
      <alignment horizontal="left" vertical="center"/>
    </xf>
    <xf numFmtId="0" fontId="30" fillId="0" borderId="40" xfId="0" applyFont="1" applyBorder="1" applyAlignment="1">
      <alignment horizontal="left" vertical="top" wrapText="1"/>
    </xf>
    <xf numFmtId="0" fontId="12" fillId="4" borderId="16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164" fontId="39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39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39" fillId="5" borderId="1" xfId="0" applyNumberFormat="1" applyFont="1" applyFill="1" applyBorder="1" applyAlignment="1" applyProtection="1">
      <alignment horizontal="center" vertical="center" wrapText="1"/>
      <protection locked="0"/>
    </xf>
    <xf numFmtId="169" fontId="3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9" fillId="5" borderId="1" xfId="0" applyFont="1" applyFill="1" applyBorder="1" applyAlignment="1" applyProtection="1">
      <alignment horizontal="center" vertical="center" wrapText="1"/>
      <protection locked="0"/>
    </xf>
    <xf numFmtId="166" fontId="12" fillId="4" borderId="2" xfId="2" applyNumberFormat="1" applyFont="1" applyFill="1" applyBorder="1" applyAlignment="1" applyProtection="1">
      <alignment horizontal="center" vertical="center" wrapText="1"/>
      <protection locked="0"/>
    </xf>
    <xf numFmtId="164" fontId="23" fillId="5" borderId="3" xfId="0" applyNumberFormat="1" applyFont="1" applyFill="1" applyBorder="1" applyAlignment="1" applyProtection="1">
      <alignment horizontal="center" vertical="center"/>
      <protection locked="0"/>
    </xf>
    <xf numFmtId="170" fontId="23" fillId="5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0" fontId="33" fillId="0" borderId="5" xfId="0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0" fontId="6" fillId="7" borderId="9" xfId="0" applyFont="1" applyFill="1" applyBorder="1" applyAlignment="1">
      <alignment horizontal="left" vertical="center" wrapText="1" indent="1"/>
    </xf>
    <xf numFmtId="0" fontId="6" fillId="7" borderId="0" xfId="0" applyFont="1" applyFill="1" applyBorder="1" applyAlignment="1">
      <alignment horizontal="left" vertical="center" wrapText="1" indent="1"/>
    </xf>
    <xf numFmtId="0" fontId="6" fillId="7" borderId="10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3" fillId="0" borderId="29" xfId="0" applyFont="1" applyBorder="1" applyAlignment="1">
      <alignment horizontal="left" vertical="center" wrapText="1"/>
    </xf>
    <xf numFmtId="0" fontId="63" fillId="0" borderId="30" xfId="0" applyFont="1" applyBorder="1" applyAlignment="1">
      <alignment horizontal="left" vertical="center" wrapText="1"/>
    </xf>
    <xf numFmtId="0" fontId="63" fillId="0" borderId="31" xfId="0" applyFont="1" applyBorder="1" applyAlignment="1">
      <alignment horizontal="left" vertical="center" wrapText="1"/>
    </xf>
    <xf numFmtId="0" fontId="32" fillId="2" borderId="0" xfId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5" fillId="22" borderId="29" xfId="0" applyFont="1" applyFill="1" applyBorder="1" applyAlignment="1">
      <alignment horizontal="left" vertical="center" indent="1"/>
    </xf>
    <xf numFmtId="0" fontId="55" fillId="22" borderId="30" xfId="0" applyFont="1" applyFill="1" applyBorder="1" applyAlignment="1">
      <alignment horizontal="left" vertical="center" indent="1"/>
    </xf>
    <xf numFmtId="0" fontId="55" fillId="22" borderId="31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left" vertical="center" wrapText="1" indent="1"/>
    </xf>
    <xf numFmtId="0" fontId="32" fillId="2" borderId="4" xfId="1" applyFill="1" applyBorder="1" applyAlignment="1">
      <alignment horizontal="left" vertical="center" indent="1"/>
    </xf>
    <xf numFmtId="0" fontId="54" fillId="22" borderId="6" xfId="0" applyFont="1" applyFill="1" applyBorder="1" applyAlignment="1">
      <alignment horizontal="center" vertical="center"/>
    </xf>
    <xf numFmtId="0" fontId="54" fillId="22" borderId="7" xfId="0" applyFont="1" applyFill="1" applyBorder="1" applyAlignment="1">
      <alignment horizontal="center" vertical="center"/>
    </xf>
    <xf numFmtId="0" fontId="54" fillId="2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52" fillId="24" borderId="13" xfId="0" applyFont="1" applyFill="1" applyBorder="1" applyAlignment="1">
      <alignment horizontal="left" vertical="center" indent="1"/>
    </xf>
    <xf numFmtId="0" fontId="52" fillId="24" borderId="14" xfId="0" applyFont="1" applyFill="1" applyBorder="1" applyAlignment="1">
      <alignment horizontal="left" vertical="center" indent="1"/>
    </xf>
    <xf numFmtId="0" fontId="52" fillId="24" borderId="15" xfId="0" applyFont="1" applyFill="1" applyBorder="1" applyAlignment="1">
      <alignment horizontal="left" vertical="center" indent="1"/>
    </xf>
    <xf numFmtId="0" fontId="52" fillId="24" borderId="9" xfId="0" applyFont="1" applyFill="1" applyBorder="1" applyAlignment="1">
      <alignment horizontal="left" vertical="center" indent="1"/>
    </xf>
    <xf numFmtId="0" fontId="52" fillId="24" borderId="0" xfId="0" applyFont="1" applyFill="1" applyBorder="1" applyAlignment="1">
      <alignment horizontal="left" vertical="center" indent="1"/>
    </xf>
    <xf numFmtId="0" fontId="52" fillId="24" borderId="10" xfId="0" applyFont="1" applyFill="1" applyBorder="1" applyAlignment="1">
      <alignment horizontal="left" vertical="center" indent="1"/>
    </xf>
    <xf numFmtId="0" fontId="42" fillId="24" borderId="6" xfId="0" applyFont="1" applyFill="1" applyBorder="1" applyAlignment="1">
      <alignment horizontal="center" vertical="center"/>
    </xf>
    <xf numFmtId="0" fontId="42" fillId="24" borderId="7" xfId="0" applyFont="1" applyFill="1" applyBorder="1" applyAlignment="1">
      <alignment horizontal="center" vertical="center"/>
    </xf>
    <xf numFmtId="0" fontId="42" fillId="24" borderId="8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left" vertical="center" indent="1"/>
    </xf>
    <xf numFmtId="0" fontId="16" fillId="2" borderId="0" xfId="0" applyFont="1" applyFill="1" applyBorder="1" applyAlignment="1">
      <alignment horizontal="left" vertical="center" indent="1"/>
    </xf>
    <xf numFmtId="0" fontId="16" fillId="2" borderId="10" xfId="0" applyFont="1" applyFill="1" applyBorder="1" applyAlignment="1">
      <alignment horizontal="left" vertical="center" indent="1"/>
    </xf>
    <xf numFmtId="0" fontId="25" fillId="0" borderId="9" xfId="0" applyFont="1" applyBorder="1" applyAlignment="1">
      <alignment horizontal="left" vertical="center" indent="1"/>
    </xf>
    <xf numFmtId="0" fontId="25" fillId="0" borderId="0" xfId="0" applyFont="1" applyBorder="1" applyAlignment="1">
      <alignment horizontal="left" vertical="center" indent="1"/>
    </xf>
    <xf numFmtId="0" fontId="25" fillId="0" borderId="10" xfId="0" applyFont="1" applyBorder="1" applyAlignment="1">
      <alignment horizontal="left" vertical="center" indent="1"/>
    </xf>
    <xf numFmtId="0" fontId="59" fillId="2" borderId="13" xfId="0" applyFont="1" applyFill="1" applyBorder="1" applyAlignment="1">
      <alignment horizontal="left" vertical="center" wrapText="1"/>
    </xf>
    <xf numFmtId="0" fontId="59" fillId="2" borderId="14" xfId="0" applyFont="1" applyFill="1" applyBorder="1" applyAlignment="1">
      <alignment horizontal="left" vertical="center" wrapText="1"/>
    </xf>
    <xf numFmtId="0" fontId="59" fillId="2" borderId="15" xfId="0" applyFont="1" applyFill="1" applyBorder="1" applyAlignment="1">
      <alignment horizontal="left" vertical="center" wrapText="1"/>
    </xf>
    <xf numFmtId="0" fontId="61" fillId="2" borderId="14" xfId="0" applyFont="1" applyFill="1" applyBorder="1" applyAlignment="1">
      <alignment horizontal="left" vertical="center" wrapText="1"/>
    </xf>
    <xf numFmtId="0" fontId="61" fillId="2" borderId="15" xfId="0" applyFont="1" applyFill="1" applyBorder="1" applyAlignment="1">
      <alignment horizontal="left" vertical="center" wrapText="1"/>
    </xf>
    <xf numFmtId="0" fontId="60" fillId="17" borderId="7" xfId="0" applyFont="1" applyFill="1" applyBorder="1" applyAlignment="1">
      <alignment horizontal="left" vertical="center" wrapText="1"/>
    </xf>
    <xf numFmtId="0" fontId="60" fillId="17" borderId="8" xfId="0" applyFont="1" applyFill="1" applyBorder="1" applyAlignment="1">
      <alignment horizontal="left" vertical="center" wrapText="1"/>
    </xf>
    <xf numFmtId="0" fontId="60" fillId="17" borderId="0" xfId="0" applyFont="1" applyFill="1" applyBorder="1" applyAlignment="1">
      <alignment horizontal="left" vertical="center" wrapText="1"/>
    </xf>
    <xf numFmtId="0" fontId="60" fillId="17" borderId="10" xfId="0" applyFont="1" applyFill="1" applyBorder="1" applyAlignment="1">
      <alignment horizontal="left" vertical="center" wrapText="1"/>
    </xf>
    <xf numFmtId="0" fontId="60" fillId="2" borderId="13" xfId="0" applyFont="1" applyFill="1" applyBorder="1" applyAlignment="1">
      <alignment vertical="center" wrapText="1"/>
    </xf>
    <xf numFmtId="0" fontId="60" fillId="2" borderId="14" xfId="0" applyFont="1" applyFill="1" applyBorder="1" applyAlignment="1">
      <alignment vertical="center" wrapText="1"/>
    </xf>
    <xf numFmtId="0" fontId="2" fillId="14" borderId="0" xfId="0" applyFont="1" applyFill="1" applyBorder="1" applyAlignment="1">
      <alignment horizontal="left" vertical="center" wrapText="1" indent="1"/>
    </xf>
    <xf numFmtId="0" fontId="2" fillId="14" borderId="10" xfId="0" applyFont="1" applyFill="1" applyBorder="1" applyAlignment="1">
      <alignment horizontal="left" vertical="center" wrapText="1" indent="1"/>
    </xf>
    <xf numFmtId="0" fontId="21" fillId="33" borderId="9" xfId="0" applyFont="1" applyFill="1" applyBorder="1" applyAlignment="1">
      <alignment horizontal="left" vertical="center" indent="1"/>
    </xf>
    <xf numFmtId="0" fontId="21" fillId="33" borderId="0" xfId="0" applyFont="1" applyFill="1" applyBorder="1" applyAlignment="1">
      <alignment horizontal="left" vertical="center" indent="1"/>
    </xf>
    <xf numFmtId="0" fontId="21" fillId="33" borderId="10" xfId="0" applyFont="1" applyFill="1" applyBorder="1" applyAlignment="1">
      <alignment horizontal="left" vertical="center" indent="1"/>
    </xf>
    <xf numFmtId="0" fontId="42" fillId="32" borderId="6" xfId="0" applyFont="1" applyFill="1" applyBorder="1" applyAlignment="1">
      <alignment horizontal="center" vertical="center"/>
    </xf>
    <xf numFmtId="0" fontId="42" fillId="32" borderId="7" xfId="0" applyFont="1" applyFill="1" applyBorder="1" applyAlignment="1">
      <alignment horizontal="center" vertical="center"/>
    </xf>
    <xf numFmtId="0" fontId="42" fillId="32" borderId="8" xfId="0" applyFont="1" applyFill="1" applyBorder="1" applyAlignment="1">
      <alignment horizontal="center" vertical="center"/>
    </xf>
    <xf numFmtId="0" fontId="58" fillId="33" borderId="6" xfId="0" applyFont="1" applyFill="1" applyBorder="1" applyAlignment="1">
      <alignment horizontal="left" vertical="center" indent="1"/>
    </xf>
    <xf numFmtId="0" fontId="58" fillId="33" borderId="7" xfId="0" applyFont="1" applyFill="1" applyBorder="1" applyAlignment="1">
      <alignment horizontal="left" vertical="center" indent="1"/>
    </xf>
    <xf numFmtId="0" fontId="58" fillId="33" borderId="8" xfId="0" applyFont="1" applyFill="1" applyBorder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indent="1"/>
    </xf>
    <xf numFmtId="0" fontId="28" fillId="0" borderId="9" xfId="0" applyFont="1" applyBorder="1" applyAlignment="1">
      <alignment horizontal="left" vertical="center" wrapText="1" indent="1"/>
    </xf>
    <xf numFmtId="0" fontId="28" fillId="0" borderId="0" xfId="0" applyFont="1" applyBorder="1" applyAlignment="1">
      <alignment horizontal="left" vertical="center" wrapText="1" indent="1"/>
    </xf>
    <xf numFmtId="0" fontId="28" fillId="0" borderId="10" xfId="0" applyFont="1" applyBorder="1" applyAlignment="1">
      <alignment horizontal="left" vertical="center" wrapText="1" indent="1"/>
    </xf>
    <xf numFmtId="0" fontId="21" fillId="30" borderId="9" xfId="0" applyFont="1" applyFill="1" applyBorder="1" applyAlignment="1">
      <alignment horizontal="left" vertical="center" indent="1"/>
    </xf>
    <xf numFmtId="0" fontId="21" fillId="30" borderId="0" xfId="0" applyFont="1" applyFill="1" applyBorder="1" applyAlignment="1">
      <alignment horizontal="left" vertical="center" indent="1"/>
    </xf>
    <xf numFmtId="0" fontId="21" fillId="30" borderId="10" xfId="0" applyFont="1" applyFill="1" applyBorder="1" applyAlignment="1">
      <alignment horizontal="left" vertical="center" indent="1"/>
    </xf>
    <xf numFmtId="0" fontId="42" fillId="29" borderId="6" xfId="0" applyFont="1" applyFill="1" applyBorder="1" applyAlignment="1">
      <alignment horizontal="center" vertical="center"/>
    </xf>
    <xf numFmtId="0" fontId="42" fillId="29" borderId="7" xfId="0" applyFont="1" applyFill="1" applyBorder="1" applyAlignment="1">
      <alignment horizontal="center" vertical="center"/>
    </xf>
    <xf numFmtId="0" fontId="42" fillId="29" borderId="8" xfId="0" applyFont="1" applyFill="1" applyBorder="1" applyAlignment="1">
      <alignment horizontal="center" vertical="center"/>
    </xf>
    <xf numFmtId="0" fontId="58" fillId="30" borderId="6" xfId="0" applyFont="1" applyFill="1" applyBorder="1" applyAlignment="1">
      <alignment horizontal="left" vertical="center" indent="1"/>
    </xf>
    <xf numFmtId="0" fontId="58" fillId="30" borderId="7" xfId="0" applyFont="1" applyFill="1" applyBorder="1" applyAlignment="1">
      <alignment horizontal="left" vertical="center" indent="1"/>
    </xf>
    <xf numFmtId="0" fontId="58" fillId="30" borderId="8" xfId="0" applyFont="1" applyFill="1" applyBorder="1" applyAlignment="1">
      <alignment horizontal="left" vertical="center" indent="1"/>
    </xf>
    <xf numFmtId="0" fontId="42" fillId="26" borderId="6" xfId="0" applyFont="1" applyFill="1" applyBorder="1" applyAlignment="1">
      <alignment horizontal="center" vertical="center"/>
    </xf>
    <xf numFmtId="0" fontId="42" fillId="26" borderId="7" xfId="0" applyFont="1" applyFill="1" applyBorder="1" applyAlignment="1">
      <alignment horizontal="center" vertical="center"/>
    </xf>
    <xf numFmtId="0" fontId="42" fillId="26" borderId="8" xfId="0" applyFont="1" applyFill="1" applyBorder="1" applyAlignment="1">
      <alignment horizontal="center" vertical="center"/>
    </xf>
    <xf numFmtId="0" fontId="21" fillId="27" borderId="9" xfId="0" applyFont="1" applyFill="1" applyBorder="1" applyAlignment="1">
      <alignment horizontal="left" vertical="center" indent="1"/>
    </xf>
    <xf numFmtId="0" fontId="21" fillId="27" borderId="0" xfId="0" applyFont="1" applyFill="1" applyBorder="1" applyAlignment="1">
      <alignment horizontal="left" vertical="center" indent="1"/>
    </xf>
    <xf numFmtId="0" fontId="21" fillId="27" borderId="10" xfId="0" applyFont="1" applyFill="1" applyBorder="1" applyAlignment="1">
      <alignment horizontal="left" vertical="center" indent="1"/>
    </xf>
    <xf numFmtId="0" fontId="58" fillId="27" borderId="6" xfId="0" applyFont="1" applyFill="1" applyBorder="1" applyAlignment="1">
      <alignment horizontal="left" vertical="center" indent="1"/>
    </xf>
    <xf numFmtId="0" fontId="58" fillId="27" borderId="7" xfId="0" applyFont="1" applyFill="1" applyBorder="1" applyAlignment="1">
      <alignment horizontal="left" vertical="center" indent="1"/>
    </xf>
    <xf numFmtId="0" fontId="58" fillId="27" borderId="8" xfId="0" applyFont="1" applyFill="1" applyBorder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32" fillId="2" borderId="33" xfId="1" applyFill="1" applyBorder="1" applyAlignment="1">
      <alignment horizontal="left" vertical="center" indent="1"/>
    </xf>
    <xf numFmtId="0" fontId="32" fillId="2" borderId="34" xfId="1" applyFill="1" applyBorder="1" applyAlignment="1">
      <alignment horizontal="left" vertical="center" indent="1"/>
    </xf>
    <xf numFmtId="0" fontId="32" fillId="2" borderId="35" xfId="1" applyFill="1" applyBorder="1" applyAlignment="1">
      <alignment horizontal="left" vertical="center" indent="1"/>
    </xf>
    <xf numFmtId="0" fontId="3" fillId="11" borderId="9" xfId="0" applyFont="1" applyFill="1" applyBorder="1" applyAlignment="1">
      <alignment horizontal="left" vertical="center" indent="1"/>
    </xf>
    <xf numFmtId="0" fontId="3" fillId="11" borderId="0" xfId="0" applyFont="1" applyFill="1" applyBorder="1" applyAlignment="1">
      <alignment horizontal="left" vertical="center" indent="1"/>
    </xf>
    <xf numFmtId="0" fontId="3" fillId="11" borderId="10" xfId="0" applyFont="1" applyFill="1" applyBorder="1" applyAlignment="1">
      <alignment horizontal="left" vertical="center" indent="1"/>
    </xf>
    <xf numFmtId="0" fontId="22" fillId="0" borderId="0" xfId="0" applyFont="1" applyBorder="1" applyAlignment="1">
      <alignment horizontal="left" vertical="center" wrapText="1" indent="1"/>
    </xf>
    <xf numFmtId="0" fontId="22" fillId="0" borderId="10" xfId="0" applyFont="1" applyBorder="1" applyAlignment="1">
      <alignment horizontal="left" vertical="center" wrapText="1" indent="1"/>
    </xf>
    <xf numFmtId="0" fontId="1" fillId="11" borderId="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 vertical="center" wrapText="1" indent="1"/>
      <protection locked="0"/>
    </xf>
    <xf numFmtId="0" fontId="31" fillId="2" borderId="0" xfId="0" applyFont="1" applyFill="1" applyBorder="1" applyAlignment="1" applyProtection="1">
      <alignment horizontal="left" vertical="center" wrapText="1" indent="1"/>
      <protection locked="0"/>
    </xf>
    <xf numFmtId="0" fontId="1" fillId="8" borderId="0" xfId="0" applyFont="1" applyFill="1" applyBorder="1" applyAlignment="1" applyProtection="1">
      <alignment horizontal="center" vertical="center" wrapText="1"/>
      <protection locked="0"/>
    </xf>
    <xf numFmtId="0" fontId="34" fillId="2" borderId="0" xfId="0" applyFont="1" applyFill="1" applyBorder="1" applyAlignment="1" applyProtection="1">
      <alignment horizontal="left" vertical="center" wrapText="1" indent="1"/>
      <protection locked="0"/>
    </xf>
    <xf numFmtId="0" fontId="2" fillId="2" borderId="0" xfId="0" applyFont="1" applyFill="1" applyBorder="1" applyAlignment="1" applyProtection="1">
      <alignment horizontal="left" vertical="center" wrapText="1" indent="1"/>
      <protection locked="0"/>
    </xf>
    <xf numFmtId="43" fontId="14" fillId="6" borderId="1" xfId="2" applyNumberFormat="1" applyFont="1" applyFill="1" applyBorder="1" applyAlignment="1" applyProtection="1">
      <alignment horizontal="center" vertical="center" wrapText="1"/>
    </xf>
    <xf numFmtId="43" fontId="14" fillId="6" borderId="17" xfId="2" applyNumberFormat="1" applyFont="1" applyFill="1" applyBorder="1" applyAlignment="1" applyProtection="1">
      <alignment horizontal="center" vertical="center" wrapTex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B0000"/>
      <rgbColor rgb="FF1F6B34"/>
      <rgbColor rgb="FF00558A"/>
      <rgbColor rgb="FF548235"/>
      <rgbColor rgb="FF800080"/>
      <rgbColor rgb="FF0070C0"/>
      <rgbColor rgb="FFBFBFBF"/>
      <rgbColor rgb="FF808080"/>
      <rgbColor rgb="FF9999FF"/>
      <rgbColor rgb="FF7030A0"/>
      <rgbColor rgb="FFFFF2CC"/>
      <rgbColor rgb="FFF2F2F2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6B2C00"/>
      <rgbColor rgb="FF2E75B6"/>
      <rgbColor rgb="FF0000FF"/>
      <rgbColor rgb="FF00CCFF"/>
      <rgbColor rgb="FFEDEDED"/>
      <rgbColor rgb="FFE2EFDA"/>
      <rgbColor rgb="FFFFE699"/>
      <rgbColor rgb="FF99CCFF"/>
      <rgbColor rgb="FFFF99CC"/>
      <rgbColor rgb="FFCC99FF"/>
      <rgbColor rgb="FFFFD9D9"/>
      <rgbColor rgb="FF4472C4"/>
      <rgbColor rgb="FF33CCCC"/>
      <rgbColor rgb="FFBF8F00"/>
      <rgbColor rgb="FFFFCC00"/>
      <rgbColor rgb="FFC9851D"/>
      <rgbColor rgb="FFC65911"/>
      <rgbColor rgb="FF606060"/>
      <rgbColor rgb="FFB0B0B0"/>
      <rgbColor rgb="FF1F3864"/>
      <rgbColor rgb="FF5A5A5A"/>
      <rgbColor rgb="FF385723"/>
      <rgbColor rgb="FF404040"/>
      <rgbColor rgb="FF843C0C"/>
      <rgbColor rgb="FF595959"/>
      <rgbColor rgb="FF1F4E7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E109"/>
      <color rgb="FFD3CE08"/>
      <color rgb="FFBDB907"/>
      <color rgb="FFFFFF99"/>
      <color rgb="FF3BABFF"/>
      <color rgb="FF008AF2"/>
      <color rgb="FF16355A"/>
      <color rgb="FF276399"/>
      <color rgb="FF0C1D32"/>
      <color rgb="FFFAFD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93025</xdr:colOff>
      <xdr:row>1</xdr:row>
      <xdr:rowOff>0</xdr:rowOff>
    </xdr:from>
    <xdr:to>
      <xdr:col>1</xdr:col>
      <xdr:colOff>1313964</xdr:colOff>
      <xdr:row>2</xdr:row>
      <xdr:rowOff>117021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5C2185-0273-4AAA-8C94-52DFD38505A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93025" y="180975"/>
          <a:ext cx="1363814" cy="5742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1428749</xdr:colOff>
      <xdr:row>1</xdr:row>
      <xdr:rowOff>31750</xdr:rowOff>
    </xdr:from>
    <xdr:to>
      <xdr:col>5</xdr:col>
      <xdr:colOff>2149202</xdr:colOff>
      <xdr:row>1</xdr:row>
      <xdr:rowOff>450850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CEB90A3-7AFA-44F9-9E5B-E415B0956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9599" y="215900"/>
          <a:ext cx="720453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519387</xdr:colOff>
      <xdr:row>1</xdr:row>
      <xdr:rowOff>6350</xdr:rowOff>
    </xdr:from>
    <xdr:to>
      <xdr:col>8</xdr:col>
      <xdr:colOff>1228924</xdr:colOff>
      <xdr:row>2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A0BAC52-688F-4BAD-B103-F9252422E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037" y="158750"/>
          <a:ext cx="709537" cy="387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139702</xdr:rowOff>
    </xdr:from>
    <xdr:to>
      <xdr:col>2</xdr:col>
      <xdr:colOff>83846</xdr:colOff>
      <xdr:row>2</xdr:row>
      <xdr:rowOff>123070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9E9D7BA-6317-4B82-ACA7-0B0EB265D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0" y="139702"/>
          <a:ext cx="1239546" cy="5231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1494631</xdr:colOff>
      <xdr:row>1</xdr:row>
      <xdr:rowOff>250031</xdr:rowOff>
    </xdr:from>
    <xdr:to>
      <xdr:col>2</xdr:col>
      <xdr:colOff>57150</xdr:colOff>
      <xdr:row>2</xdr:row>
      <xdr:rowOff>125810</xdr:rowOff>
    </xdr:to>
    <xdr:pic>
      <xdr:nvPicPr>
        <xdr:cNvPr id="3" name="Graphique 2" descr="Index pointant vers la droite vu du côté du dos de la main">
          <a:extLst>
            <a:ext uri="{FF2B5EF4-FFF2-40B4-BE49-F238E27FC236}">
              <a16:creationId xmlns:a16="http://schemas.microsoft.com/office/drawing/2014/main" id="{C1A1FF32-87A3-46DE-B508-71F244B2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37506" y="431006"/>
          <a:ext cx="238919" cy="234554"/>
        </a:xfrm>
        <a:prstGeom prst="rect">
          <a:avLst/>
        </a:prstGeom>
      </xdr:spPr>
    </xdr:pic>
    <xdr:clientData/>
  </xdr:twoCellAnchor>
  <xdr:twoCellAnchor editAs="oneCell">
    <xdr:from>
      <xdr:col>5</xdr:col>
      <xdr:colOff>783728</xdr:colOff>
      <xdr:row>1</xdr:row>
      <xdr:rowOff>12700</xdr:rowOff>
    </xdr:from>
    <xdr:to>
      <xdr:col>6</xdr:col>
      <xdr:colOff>435174</xdr:colOff>
      <xdr:row>1</xdr:row>
      <xdr:rowOff>349250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39A6483-E8DA-4B69-8AE0-16B973B17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8378" y="196850"/>
          <a:ext cx="578546" cy="3365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</xdr:row>
      <xdr:rowOff>1</xdr:rowOff>
    </xdr:from>
    <xdr:to>
      <xdr:col>1</xdr:col>
      <xdr:colOff>1026986</xdr:colOff>
      <xdr:row>2</xdr:row>
      <xdr:rowOff>106156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A5955F5-7412-4699-9D26-A307AEC493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38101" y="180976"/>
          <a:ext cx="1131760" cy="477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678756</xdr:colOff>
      <xdr:row>1</xdr:row>
      <xdr:rowOff>6350</xdr:rowOff>
    </xdr:from>
    <xdr:to>
      <xdr:col>6</xdr:col>
      <xdr:colOff>381000</xdr:colOff>
      <xdr:row>1</xdr:row>
      <xdr:rowOff>342899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AC78DE9-F88E-4971-B9E9-2B63E7044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4406" y="190500"/>
          <a:ext cx="578544" cy="3365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38105</xdr:colOff>
      <xdr:row>1</xdr:row>
      <xdr:rowOff>9525</xdr:rowOff>
    </xdr:from>
    <xdr:to>
      <xdr:col>1</xdr:col>
      <xdr:colOff>999794</xdr:colOff>
      <xdr:row>2</xdr:row>
      <xdr:rowOff>103658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1B9DA29-2043-4B20-9BF1-1A3A9F1F53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82"/>
        <a:stretch/>
      </xdr:blipFill>
      <xdr:spPr bwMode="auto">
        <a:xfrm>
          <a:off x="38105" y="190500"/>
          <a:ext cx="1104564" cy="456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55998</xdr:colOff>
      <xdr:row>1</xdr:row>
      <xdr:rowOff>31912</xdr:rowOff>
    </xdr:from>
    <xdr:to>
      <xdr:col>6</xdr:col>
      <xdr:colOff>560999</xdr:colOff>
      <xdr:row>1</xdr:row>
      <xdr:rowOff>330200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6E67652-0930-4282-A6E4-2590E5FCF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1098" y="216062"/>
          <a:ext cx="511351" cy="29828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57155</xdr:colOff>
      <xdr:row>1</xdr:row>
      <xdr:rowOff>19049</xdr:rowOff>
    </xdr:from>
    <xdr:to>
      <xdr:col>1</xdr:col>
      <xdr:colOff>911245</xdr:colOff>
      <xdr:row>2</xdr:row>
      <xdr:rowOff>84084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F4A5289-0C3C-4344-AEFA-AF0980A4C9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58"/>
        <a:stretch/>
      </xdr:blipFill>
      <xdr:spPr bwMode="auto">
        <a:xfrm>
          <a:off x="57155" y="200024"/>
          <a:ext cx="996965" cy="40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97117</xdr:colOff>
      <xdr:row>1</xdr:row>
      <xdr:rowOff>7470</xdr:rowOff>
    </xdr:from>
    <xdr:to>
      <xdr:col>1</xdr:col>
      <xdr:colOff>851647</xdr:colOff>
      <xdr:row>2</xdr:row>
      <xdr:rowOff>52294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B59967-E64C-4C57-ACC2-068A2DB559B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83"/>
        <a:stretch/>
      </xdr:blipFill>
      <xdr:spPr bwMode="auto">
        <a:xfrm>
          <a:off x="97117" y="194235"/>
          <a:ext cx="896471" cy="4781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810579</xdr:colOff>
      <xdr:row>1</xdr:row>
      <xdr:rowOff>37513</xdr:rowOff>
    </xdr:from>
    <xdr:to>
      <xdr:col>6</xdr:col>
      <xdr:colOff>626740</xdr:colOff>
      <xdr:row>1</xdr:row>
      <xdr:rowOff>418352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31678D-2965-4F88-BDC9-0ED68933A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5638" y="224278"/>
          <a:ext cx="652867" cy="3808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636956</xdr:colOff>
      <xdr:row>1</xdr:row>
      <xdr:rowOff>27376</xdr:rowOff>
    </xdr:from>
    <xdr:to>
      <xdr:col>6</xdr:col>
      <xdr:colOff>394083</xdr:colOff>
      <xdr:row>2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5B1D66-1377-4B9B-9A26-7FC2510F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9606" y="211526"/>
          <a:ext cx="595327" cy="347274"/>
        </a:xfrm>
        <a:prstGeom prst="rect">
          <a:avLst/>
        </a:prstGeom>
      </xdr:spPr>
    </xdr:pic>
    <xdr:clientData/>
  </xdr:twoCellAnchor>
  <xdr:twoCellAnchor editAs="oneCell">
    <xdr:from>
      <xdr:col>0</xdr:col>
      <xdr:colOff>47631</xdr:colOff>
      <xdr:row>1</xdr:row>
      <xdr:rowOff>25400</xdr:rowOff>
    </xdr:from>
    <xdr:to>
      <xdr:col>1</xdr:col>
      <xdr:colOff>1009320</xdr:colOff>
      <xdr:row>2</xdr:row>
      <xdr:rowOff>113184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88DAF52-0DC0-4E9E-8A32-5E3BC012DD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81"/>
        <a:stretch/>
      </xdr:blipFill>
      <xdr:spPr bwMode="auto">
        <a:xfrm>
          <a:off x="47631" y="206375"/>
          <a:ext cx="1104564" cy="4592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751185</xdr:colOff>
      <xdr:row>1</xdr:row>
      <xdr:rowOff>32082</xdr:rowOff>
    </xdr:from>
    <xdr:to>
      <xdr:col>6</xdr:col>
      <xdr:colOff>388805</xdr:colOff>
      <xdr:row>1</xdr:row>
      <xdr:rowOff>368299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6E6303-7696-4769-8A37-ED4443F4F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9085" y="222582"/>
          <a:ext cx="577420" cy="33621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</xdr:row>
      <xdr:rowOff>6352</xdr:rowOff>
    </xdr:from>
    <xdr:to>
      <xdr:col>1</xdr:col>
      <xdr:colOff>1055561</xdr:colOff>
      <xdr:row>2</xdr:row>
      <xdr:rowOff>96632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9C8E24D-0F05-48BE-A76D-18C6C0309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66676" y="196852"/>
          <a:ext cx="1131760" cy="4808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2344519</xdr:colOff>
      <xdr:row>1</xdr:row>
      <xdr:rowOff>10832</xdr:rowOff>
    </xdr:from>
    <xdr:to>
      <xdr:col>6</xdr:col>
      <xdr:colOff>2916614</xdr:colOff>
      <xdr:row>1</xdr:row>
      <xdr:rowOff>343630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696086-7D07-4090-AA3D-E2CC2A2E3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5119" y="194982"/>
          <a:ext cx="572095" cy="33279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47627</xdr:colOff>
      <xdr:row>1</xdr:row>
      <xdr:rowOff>9526</xdr:rowOff>
    </xdr:from>
    <xdr:to>
      <xdr:col>1</xdr:col>
      <xdr:colOff>1012740</xdr:colOff>
      <xdr:row>2</xdr:row>
      <xdr:rowOff>88434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F205885-9E48-4384-B1C1-A6AF428845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47627" y="190501"/>
          <a:ext cx="1107988" cy="4599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5988049</xdr:colOff>
      <xdr:row>1</xdr:row>
      <xdr:rowOff>12700</xdr:rowOff>
    </xdr:from>
    <xdr:to>
      <xdr:col>1</xdr:col>
      <xdr:colOff>6610258</xdr:colOff>
      <xdr:row>1</xdr:row>
      <xdr:rowOff>374650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11AE2BA-693E-41E4-A27F-1EFADF8C9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8549" y="196850"/>
          <a:ext cx="622209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114302</xdr:colOff>
      <xdr:row>1</xdr:row>
      <xdr:rowOff>28577</xdr:rowOff>
    </xdr:from>
    <xdr:to>
      <xdr:col>1</xdr:col>
      <xdr:colOff>973093</xdr:colOff>
      <xdr:row>2</xdr:row>
      <xdr:rowOff>102463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A6FE279-7488-4394-9455-83E03BD91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/>
        <a:stretch/>
      </xdr:blipFill>
      <xdr:spPr bwMode="auto">
        <a:xfrm>
          <a:off x="114302" y="209552"/>
          <a:ext cx="1077866" cy="454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Calculette_v9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Calculette_v9.xls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tee.fr/document/calculette-conversion-de-pression" TargetMode="External"/><Relationship Id="rId1" Type="http://schemas.openxmlformats.org/officeDocument/2006/relationships/hyperlink" Target="Calculette_v9.xlsx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atee.fr/document/calculette-conversion-de-pression" TargetMode="External"/><Relationship Id="rId1" Type="http://schemas.openxmlformats.org/officeDocument/2006/relationships/hyperlink" Target="Calculette_v9.xls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atee.fr/document/calculette-conversion-de-pression" TargetMode="External"/><Relationship Id="rId1" Type="http://schemas.openxmlformats.org/officeDocument/2006/relationships/hyperlink" Target="Calculette_v9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Calculette_v9.xls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Calculette_v9.xlsx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atee.fr/document/base-ademe-236" TargetMode="External"/><Relationship Id="rId13" Type="http://schemas.openxmlformats.org/officeDocument/2006/relationships/hyperlink" Target="https://atee.fr/document/base-ademe-236" TargetMode="External"/><Relationship Id="rId18" Type="http://schemas.openxmlformats.org/officeDocument/2006/relationships/hyperlink" Target="https://atee.fr/document/base-ademe-236" TargetMode="External"/><Relationship Id="rId26" Type="http://schemas.openxmlformats.org/officeDocument/2006/relationships/hyperlink" Target="https://eur-lex.europa.eu/legal-content/FR/TXT/?uri=CELEX:32012L0027" TargetMode="External"/><Relationship Id="rId39" Type="http://schemas.openxmlformats.org/officeDocument/2006/relationships/hyperlink" Target="https://atee.fr/document/base-ademe-236" TargetMode="External"/><Relationship Id="rId3" Type="http://schemas.openxmlformats.org/officeDocument/2006/relationships/hyperlink" Target="https://atee.fr/document/base-ademe-2311" TargetMode="External"/><Relationship Id="rId21" Type="http://schemas.openxmlformats.org/officeDocument/2006/relationships/hyperlink" Target="https://www.legifrance.gouv.fr/loda/id/JORFTEXT000000501821/1982-02-28" TargetMode="External"/><Relationship Id="rId34" Type="http://schemas.openxmlformats.org/officeDocument/2006/relationships/hyperlink" Target="https://atee.fr/document/base-ademe-236" TargetMode="External"/><Relationship Id="rId42" Type="http://schemas.openxmlformats.org/officeDocument/2006/relationships/hyperlink" Target="https://atee.fr/document/base-ademe-236" TargetMode="External"/><Relationship Id="rId7" Type="http://schemas.openxmlformats.org/officeDocument/2006/relationships/hyperlink" Target="https://atee.fr/document/base-ademe-236" TargetMode="External"/><Relationship Id="rId12" Type="http://schemas.openxmlformats.org/officeDocument/2006/relationships/hyperlink" Target="https://atee.fr/document/base-ademe-236" TargetMode="External"/><Relationship Id="rId17" Type="http://schemas.openxmlformats.org/officeDocument/2006/relationships/hyperlink" Target="https://atee.fr/document/base-ademe-236" TargetMode="External"/><Relationship Id="rId25" Type="http://schemas.openxmlformats.org/officeDocument/2006/relationships/hyperlink" Target="https://eur-lex.europa.eu/legal-content/FR/TXT/?uri=CELEX:32012L0027" TargetMode="External"/><Relationship Id="rId33" Type="http://schemas.openxmlformats.org/officeDocument/2006/relationships/hyperlink" Target="https://www.legifrance.gouv.fr/jorf/id/JORFTEXT000000421647" TargetMode="External"/><Relationship Id="rId38" Type="http://schemas.openxmlformats.org/officeDocument/2006/relationships/hyperlink" Target="https://atee.fr/document/base-ademe-236" TargetMode="External"/><Relationship Id="rId2" Type="http://schemas.openxmlformats.org/officeDocument/2006/relationships/hyperlink" Target="https://atee.fr/document/base-ademe-2311" TargetMode="External"/><Relationship Id="rId16" Type="http://schemas.openxmlformats.org/officeDocument/2006/relationships/hyperlink" Target="https://atee.fr/document/base-ademe-236" TargetMode="External"/><Relationship Id="rId20" Type="http://schemas.openxmlformats.org/officeDocument/2006/relationships/hyperlink" Target="https://atee.fr/document/base-ademe-236" TargetMode="External"/><Relationship Id="rId29" Type="http://schemas.openxmlformats.org/officeDocument/2006/relationships/hyperlink" Target="https://eur-lex.europa.eu/legal-content/FR/TXT/?uri=CELEX:32012L0027" TargetMode="External"/><Relationship Id="rId41" Type="http://schemas.openxmlformats.org/officeDocument/2006/relationships/hyperlink" Target="https://atee.fr/document/base-ademe-236" TargetMode="External"/><Relationship Id="rId1" Type="http://schemas.openxmlformats.org/officeDocument/2006/relationships/hyperlink" Target="https://cibe.fr/wp-content/uploads/2017/08/Referentiel-PFV.pdf" TargetMode="External"/><Relationship Id="rId6" Type="http://schemas.openxmlformats.org/officeDocument/2006/relationships/hyperlink" Target="https://atee.fr/document/base-ademe-236" TargetMode="External"/><Relationship Id="rId11" Type="http://schemas.openxmlformats.org/officeDocument/2006/relationships/hyperlink" Target="https://atee.fr/document/base-ademe-236" TargetMode="External"/><Relationship Id="rId24" Type="http://schemas.openxmlformats.org/officeDocument/2006/relationships/hyperlink" Target="https://atee.fr/document/base-ademe-2311" TargetMode="External"/><Relationship Id="rId32" Type="http://schemas.openxmlformats.org/officeDocument/2006/relationships/hyperlink" Target="https://www.nist.gov/pml/special-publication-811" TargetMode="External"/><Relationship Id="rId37" Type="http://schemas.openxmlformats.org/officeDocument/2006/relationships/hyperlink" Target="https://atee.fr/document/base-ademe-236" TargetMode="External"/><Relationship Id="rId40" Type="http://schemas.openxmlformats.org/officeDocument/2006/relationships/hyperlink" Target="https://atee.fr/document/base-ademe-236" TargetMode="External"/><Relationship Id="rId5" Type="http://schemas.openxmlformats.org/officeDocument/2006/relationships/hyperlink" Target="https://atee.fr/document/base-ademe-236" TargetMode="External"/><Relationship Id="rId15" Type="http://schemas.openxmlformats.org/officeDocument/2006/relationships/hyperlink" Target="https://atee.fr/document/base-ademe-236" TargetMode="External"/><Relationship Id="rId23" Type="http://schemas.openxmlformats.org/officeDocument/2006/relationships/hyperlink" Target="https://atee.fr/document/base-ademe-236" TargetMode="External"/><Relationship Id="rId28" Type="http://schemas.openxmlformats.org/officeDocument/2006/relationships/hyperlink" Target="https://eur-lex.europa.eu/legal-content/FR/TXT/?uri=CELEX:32012L0027" TargetMode="External"/><Relationship Id="rId36" Type="http://schemas.openxmlformats.org/officeDocument/2006/relationships/hyperlink" Target="https://atee.fr/document/base-ademe-236" TargetMode="External"/><Relationship Id="rId10" Type="http://schemas.openxmlformats.org/officeDocument/2006/relationships/hyperlink" Target="https://atee.fr/document/base-ademe-236" TargetMode="External"/><Relationship Id="rId19" Type="http://schemas.openxmlformats.org/officeDocument/2006/relationships/hyperlink" Target="https://atee.fr/document/base-ademe-236" TargetMode="External"/><Relationship Id="rId31" Type="http://schemas.openxmlformats.org/officeDocument/2006/relationships/hyperlink" Target="https://eur-lex.europa.eu/legal-content/FR/TXT/?uri=CELEX:32012L0027" TargetMode="External"/><Relationship Id="rId44" Type="http://schemas.openxmlformats.org/officeDocument/2006/relationships/drawing" Target="../drawings/drawing9.xml"/><Relationship Id="rId4" Type="http://schemas.openxmlformats.org/officeDocument/2006/relationships/hyperlink" Target="https://atee.fr/document/base-ademe-236" TargetMode="External"/><Relationship Id="rId9" Type="http://schemas.openxmlformats.org/officeDocument/2006/relationships/hyperlink" Target="https://atee.fr/document/base-ademe-236" TargetMode="External"/><Relationship Id="rId14" Type="http://schemas.openxmlformats.org/officeDocument/2006/relationships/hyperlink" Target="https://atee.fr/document/base-ademe-236" TargetMode="External"/><Relationship Id="rId22" Type="http://schemas.openxmlformats.org/officeDocument/2006/relationships/hyperlink" Target="https://atee.fr/document/base-ademe-236" TargetMode="External"/><Relationship Id="rId27" Type="http://schemas.openxmlformats.org/officeDocument/2006/relationships/hyperlink" Target="https://eur-lex.europa.eu/legal-content/FR/TXT/?uri=CELEX:32012L0027" TargetMode="External"/><Relationship Id="rId30" Type="http://schemas.openxmlformats.org/officeDocument/2006/relationships/hyperlink" Target="https://eur-lex.europa.eu/legal-content/FR/TXT/?uri=CELEX:32012L0027" TargetMode="External"/><Relationship Id="rId35" Type="http://schemas.openxmlformats.org/officeDocument/2006/relationships/hyperlink" Target="https://atee.fr/document/base-ademe-236" TargetMode="External"/><Relationship Id="rId43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85723"/>
    <pageSetUpPr fitToPage="1"/>
  </sheetPr>
  <dimension ref="A2:F41"/>
  <sheetViews>
    <sheetView showGridLines="0" tabSelected="1" zoomScaleNormal="100" workbookViewId="0">
      <pane ySplit="2" topLeftCell="A3" activePane="bottomLeft" state="frozen"/>
      <selection pane="bottomLeft" activeCell="L12" sqref="L12"/>
    </sheetView>
  </sheetViews>
  <sheetFormatPr baseColWidth="10" defaultColWidth="8.6328125" defaultRowHeight="14.5" x14ac:dyDescent="0.35"/>
  <cols>
    <col min="1" max="1" width="2" style="1" customWidth="1"/>
    <col min="2" max="2" width="22" style="1" customWidth="1"/>
    <col min="3" max="3" width="36.36328125" style="1" bestFit="1" customWidth="1"/>
    <col min="4" max="4" width="33.1796875" style="1" customWidth="1"/>
    <col min="5" max="5" width="22" style="1" customWidth="1"/>
    <col min="6" max="6" width="31.26953125" style="1" customWidth="1"/>
  </cols>
  <sheetData>
    <row r="2" spans="2:6" ht="36" customHeight="1" x14ac:dyDescent="0.35">
      <c r="B2" s="177" t="s">
        <v>224</v>
      </c>
      <c r="C2" s="178"/>
      <c r="D2" s="178"/>
      <c r="E2" s="178"/>
      <c r="F2" s="179"/>
    </row>
    <row r="3" spans="2:6" ht="15.5" x14ac:dyDescent="0.35">
      <c r="B3" s="162" t="s">
        <v>319</v>
      </c>
      <c r="C3" s="163"/>
      <c r="D3" s="163"/>
      <c r="E3" s="163"/>
      <c r="F3" s="164"/>
    </row>
    <row r="4" spans="2:6" ht="68.5" customHeight="1" x14ac:dyDescent="0.35">
      <c r="B4" s="183" t="s">
        <v>320</v>
      </c>
      <c r="C4" s="184"/>
      <c r="D4" s="184"/>
      <c r="E4" s="184"/>
      <c r="F4" s="185"/>
    </row>
    <row r="5" spans="2:6" ht="15.5" x14ac:dyDescent="0.35">
      <c r="B5" s="162" t="s">
        <v>0</v>
      </c>
      <c r="C5" s="163"/>
      <c r="D5" s="163"/>
      <c r="E5" s="163"/>
      <c r="F5" s="164"/>
    </row>
    <row r="6" spans="2:6" ht="21.75" customHeight="1" x14ac:dyDescent="0.35">
      <c r="B6" s="17" t="s">
        <v>1</v>
      </c>
      <c r="C6" s="13" t="s">
        <v>307</v>
      </c>
      <c r="D6" s="13"/>
      <c r="E6" s="13"/>
      <c r="F6" s="18"/>
    </row>
    <row r="7" spans="2:6" ht="25.5" customHeight="1" x14ac:dyDescent="0.35">
      <c r="B7" s="19" t="s">
        <v>2</v>
      </c>
      <c r="C7" s="180" t="s">
        <v>308</v>
      </c>
      <c r="D7" s="181"/>
      <c r="E7" s="181"/>
      <c r="F7" s="182"/>
    </row>
    <row r="8" spans="2:6" ht="21.75" customHeight="1" x14ac:dyDescent="0.35">
      <c r="B8" s="20" t="s">
        <v>3</v>
      </c>
      <c r="C8" s="13" t="s">
        <v>229</v>
      </c>
      <c r="D8" s="13"/>
      <c r="E8" s="13"/>
      <c r="F8" s="18"/>
    </row>
    <row r="9" spans="2:6" ht="21.75" customHeight="1" x14ac:dyDescent="0.35">
      <c r="B9" s="21" t="s">
        <v>4</v>
      </c>
      <c r="C9" s="13" t="s">
        <v>230</v>
      </c>
      <c r="D9" s="13"/>
      <c r="E9" s="13"/>
      <c r="F9" s="18"/>
    </row>
    <row r="10" spans="2:6" x14ac:dyDescent="0.35">
      <c r="B10" s="14"/>
      <c r="C10" s="15"/>
      <c r="D10" s="15"/>
      <c r="E10" s="15"/>
      <c r="F10" s="16"/>
    </row>
    <row r="11" spans="2:6" ht="15.5" x14ac:dyDescent="0.35">
      <c r="B11" s="162" t="s">
        <v>339</v>
      </c>
      <c r="C11" s="163"/>
      <c r="D11" s="163"/>
      <c r="E11" s="163"/>
      <c r="F11" s="164"/>
    </row>
    <row r="12" spans="2:6" x14ac:dyDescent="0.35">
      <c r="B12" s="22" t="s">
        <v>332</v>
      </c>
      <c r="C12" s="15"/>
      <c r="D12" s="23" t="s">
        <v>243</v>
      </c>
      <c r="E12" s="160"/>
      <c r="F12" s="161"/>
    </row>
    <row r="13" spans="2:6" x14ac:dyDescent="0.35">
      <c r="B13" s="22" t="s">
        <v>333</v>
      </c>
      <c r="C13" s="15"/>
      <c r="D13" s="23" t="s">
        <v>5</v>
      </c>
      <c r="E13" s="160"/>
      <c r="F13" s="161"/>
    </row>
    <row r="14" spans="2:6" x14ac:dyDescent="0.35">
      <c r="B14" s="22" t="s">
        <v>334</v>
      </c>
      <c r="C14" s="15"/>
      <c r="D14" s="23" t="s">
        <v>6</v>
      </c>
      <c r="E14" s="160"/>
      <c r="F14" s="161"/>
    </row>
    <row r="15" spans="2:6" x14ac:dyDescent="0.35">
      <c r="B15" s="22" t="s">
        <v>335</v>
      </c>
      <c r="C15" s="15"/>
      <c r="D15" s="23" t="s">
        <v>297</v>
      </c>
      <c r="E15" s="81"/>
      <c r="F15" s="82"/>
    </row>
    <row r="16" spans="2:6" x14ac:dyDescent="0.35">
      <c r="B16" s="22" t="s">
        <v>336</v>
      </c>
      <c r="C16" s="15"/>
      <c r="D16" s="23" t="s">
        <v>298</v>
      </c>
      <c r="E16" s="81"/>
      <c r="F16" s="82"/>
    </row>
    <row r="17" spans="2:6" x14ac:dyDescent="0.35">
      <c r="B17" s="22" t="s">
        <v>337</v>
      </c>
      <c r="C17" s="15"/>
      <c r="D17" s="23" t="s">
        <v>299</v>
      </c>
      <c r="E17" s="81"/>
      <c r="F17" s="82"/>
    </row>
    <row r="18" spans="2:6" x14ac:dyDescent="0.35">
      <c r="B18" s="22" t="s">
        <v>338</v>
      </c>
      <c r="C18" s="15"/>
      <c r="D18" s="23" t="s">
        <v>328</v>
      </c>
      <c r="E18" s="160"/>
      <c r="F18" s="161"/>
    </row>
    <row r="19" spans="2:6" x14ac:dyDescent="0.35">
      <c r="B19" s="139" t="s">
        <v>231</v>
      </c>
      <c r="C19" s="140"/>
      <c r="D19" s="141" t="s">
        <v>300</v>
      </c>
      <c r="E19" s="160"/>
      <c r="F19" s="161"/>
    </row>
    <row r="20" spans="2:6" x14ac:dyDescent="0.35">
      <c r="B20" s="139" t="s">
        <v>232</v>
      </c>
      <c r="C20" s="140"/>
      <c r="D20" s="141" t="s">
        <v>301</v>
      </c>
      <c r="E20" s="160"/>
      <c r="F20" s="161"/>
    </row>
    <row r="21" spans="2:6" x14ac:dyDescent="0.35">
      <c r="B21" s="139" t="s">
        <v>303</v>
      </c>
      <c r="C21" s="140"/>
      <c r="D21" s="141" t="s">
        <v>302</v>
      </c>
      <c r="E21" s="160"/>
      <c r="F21" s="161"/>
    </row>
    <row r="22" spans="2:6" x14ac:dyDescent="0.35">
      <c r="B22" s="139" t="s">
        <v>233</v>
      </c>
      <c r="C22" s="140"/>
      <c r="D22" s="141" t="s">
        <v>304</v>
      </c>
      <c r="E22" s="160"/>
      <c r="F22" s="161"/>
    </row>
    <row r="23" spans="2:6" x14ac:dyDescent="0.35">
      <c r="B23" s="139" t="s">
        <v>234</v>
      </c>
      <c r="C23" s="140"/>
      <c r="D23" s="141" t="s">
        <v>305</v>
      </c>
      <c r="E23" s="160"/>
      <c r="F23" s="161"/>
    </row>
    <row r="24" spans="2:6" x14ac:dyDescent="0.35">
      <c r="B24" s="22" t="s">
        <v>235</v>
      </c>
      <c r="C24" s="15"/>
      <c r="D24" s="23" t="s">
        <v>7</v>
      </c>
      <c r="E24" s="160"/>
      <c r="F24" s="161"/>
    </row>
    <row r="25" spans="2:6" x14ac:dyDescent="0.35">
      <c r="B25" s="22" t="s">
        <v>238</v>
      </c>
      <c r="C25" s="15"/>
      <c r="D25" s="23" t="s">
        <v>237</v>
      </c>
      <c r="E25" s="15"/>
      <c r="F25" s="16"/>
    </row>
    <row r="26" spans="2:6" x14ac:dyDescent="0.35">
      <c r="B26" s="22"/>
      <c r="C26" s="15"/>
      <c r="D26" s="23"/>
      <c r="E26" s="15"/>
      <c r="F26" s="16"/>
    </row>
    <row r="27" spans="2:6" ht="14.5" customHeight="1" x14ac:dyDescent="0.35">
      <c r="B27" s="162" t="s">
        <v>236</v>
      </c>
      <c r="C27" s="163"/>
      <c r="D27" s="163"/>
      <c r="E27" s="163"/>
      <c r="F27" s="164"/>
    </row>
    <row r="28" spans="2:6" ht="43" customHeight="1" x14ac:dyDescent="0.35">
      <c r="B28" s="24" t="s">
        <v>239</v>
      </c>
      <c r="C28" s="15"/>
      <c r="D28" s="165" t="s">
        <v>259</v>
      </c>
      <c r="E28" s="165"/>
      <c r="F28" s="166"/>
    </row>
    <row r="29" spans="2:6" ht="29" customHeight="1" x14ac:dyDescent="0.35">
      <c r="B29" s="24" t="s">
        <v>242</v>
      </c>
      <c r="C29" s="15"/>
      <c r="D29" s="168" t="s">
        <v>241</v>
      </c>
      <c r="E29" s="168"/>
      <c r="F29" s="169"/>
    </row>
    <row r="30" spans="2:6" ht="31" customHeight="1" x14ac:dyDescent="0.35">
      <c r="B30" s="24" t="s">
        <v>240</v>
      </c>
      <c r="C30" s="15"/>
      <c r="D30" s="167" t="s">
        <v>260</v>
      </c>
      <c r="E30" s="168"/>
      <c r="F30" s="169"/>
    </row>
    <row r="31" spans="2:6" ht="31" customHeight="1" x14ac:dyDescent="0.35">
      <c r="B31" s="52" t="s">
        <v>261</v>
      </c>
      <c r="C31" s="15"/>
      <c r="D31" s="167" t="s">
        <v>262</v>
      </c>
      <c r="E31" s="167"/>
      <c r="F31" s="170"/>
    </row>
    <row r="32" spans="2:6" x14ac:dyDescent="0.35">
      <c r="B32" s="14"/>
      <c r="C32" s="15"/>
      <c r="D32" s="15"/>
      <c r="E32" s="15"/>
      <c r="F32" s="16"/>
    </row>
    <row r="33" spans="2:6" ht="15.5" x14ac:dyDescent="0.35">
      <c r="B33" s="162" t="s">
        <v>8</v>
      </c>
      <c r="C33" s="163"/>
      <c r="D33" s="163"/>
      <c r="E33" s="163"/>
      <c r="F33" s="164"/>
    </row>
    <row r="34" spans="2:6" x14ac:dyDescent="0.35">
      <c r="B34" s="171" t="s">
        <v>9</v>
      </c>
      <c r="C34" s="172"/>
      <c r="D34" s="172"/>
      <c r="E34" s="172"/>
      <c r="F34" s="173"/>
    </row>
    <row r="35" spans="2:6" ht="19.5" customHeight="1" x14ac:dyDescent="0.35">
      <c r="B35" s="174" t="s">
        <v>10</v>
      </c>
      <c r="C35" s="175"/>
      <c r="D35" s="175"/>
      <c r="E35" s="175"/>
      <c r="F35" s="176"/>
    </row>
    <row r="36" spans="2:6" ht="19.5" customHeight="1" x14ac:dyDescent="0.35">
      <c r="B36" s="174" t="s">
        <v>11</v>
      </c>
      <c r="C36" s="175"/>
      <c r="D36" s="175"/>
      <c r="E36" s="175"/>
      <c r="F36" s="176"/>
    </row>
    <row r="37" spans="2:6" ht="19.5" customHeight="1" x14ac:dyDescent="0.35">
      <c r="B37" s="174" t="s">
        <v>12</v>
      </c>
      <c r="C37" s="175"/>
      <c r="D37" s="175"/>
      <c r="E37" s="175"/>
      <c r="F37" s="176"/>
    </row>
    <row r="38" spans="2:6" ht="19.5" customHeight="1" x14ac:dyDescent="0.35">
      <c r="B38" s="174" t="s">
        <v>340</v>
      </c>
      <c r="C38" s="175"/>
      <c r="D38" s="175"/>
      <c r="E38" s="175"/>
      <c r="F38" s="176"/>
    </row>
    <row r="39" spans="2:6" ht="10" customHeight="1" x14ac:dyDescent="0.35">
      <c r="B39" s="25"/>
      <c r="C39" s="26"/>
      <c r="D39" s="26"/>
      <c r="E39" s="26"/>
      <c r="F39" s="27"/>
    </row>
    <row r="41" spans="2:6" x14ac:dyDescent="0.35">
      <c r="B41" s="136" t="s">
        <v>321</v>
      </c>
    </row>
  </sheetData>
  <sheetProtection algorithmName="SHA-512" hashValue="quLp95iiXVUsqQJWjyzQHCYroIr+35X+k6eIvvFz/43rtAMcTyEFkPRZrV/Z85Iwoc7PhyFyx49CAS1UXXC/sg==" saltValue="w6kJCsIZU2m65+cp5OjTzw==" spinCount="100000" sheet="1" objects="1" scenarios="1" formatCells="0" formatColumns="0" formatRows="0" insertColumns="0" insertRows="0" insertHyperlinks="0" deleteColumns="0" deleteRows="0"/>
  <mergeCells count="27">
    <mergeCell ref="B2:F2"/>
    <mergeCell ref="B5:F5"/>
    <mergeCell ref="B11:F11"/>
    <mergeCell ref="E12:F12"/>
    <mergeCell ref="E13:F13"/>
    <mergeCell ref="C7:F7"/>
    <mergeCell ref="B3:F3"/>
    <mergeCell ref="B4:F4"/>
    <mergeCell ref="E14:F14"/>
    <mergeCell ref="E18:F18"/>
    <mergeCell ref="E19:F19"/>
    <mergeCell ref="E20:F20"/>
    <mergeCell ref="E21:F21"/>
    <mergeCell ref="B34:F34"/>
    <mergeCell ref="B35:F35"/>
    <mergeCell ref="B36:F36"/>
    <mergeCell ref="B37:F37"/>
    <mergeCell ref="B38:F38"/>
    <mergeCell ref="E22:F22"/>
    <mergeCell ref="E23:F23"/>
    <mergeCell ref="E24:F24"/>
    <mergeCell ref="B27:F27"/>
    <mergeCell ref="B33:F33"/>
    <mergeCell ref="D28:F28"/>
    <mergeCell ref="D30:F30"/>
    <mergeCell ref="D29:F29"/>
    <mergeCell ref="D31:F31"/>
  </mergeCells>
  <hyperlinks>
    <hyperlink ref="D12" location="'Conversions Unités'!A1" display="Onglet « Conversions Unités »" xr:uid="{CA86AB1B-F171-4F60-AFB7-53F29B1A7DD0}"/>
    <hyperlink ref="D13" location="Electricité!A1" display="Onglet « Electricité »" xr:uid="{EF2F5B50-FF5C-4AD2-9A4F-A139328A09A7}"/>
    <hyperlink ref="D14" location="'Gaz Naturel'!A1" display="Onglet « Gaz Naturel »" xr:uid="{DD14B08E-6252-4011-8AAF-938E440FFE24}"/>
    <hyperlink ref="D18" location="Biométhane!A1" display="Onglet « Biométhane »" xr:uid="{B2B969D2-DA48-486D-A845-0B72374165B3}"/>
    <hyperlink ref="D25" location="'Scopes GES'!A1" display="Onglet « Scopes GES »" xr:uid="{F3E213D8-14F6-4E8D-A9B5-5C4B0C847800}"/>
    <hyperlink ref="D15" location="Propane!A1" display="Onglet « Gaz Propane »" xr:uid="{BB5212F0-FF39-4A73-8D29-D9D13CFD0E88}"/>
    <hyperlink ref="D16" location="Butane!A1" display="Onglet « Gaz Butane »" xr:uid="{BDED8D28-0F3C-4B55-9456-FBC15AA85F23}"/>
    <hyperlink ref="D17" location="'GPL 50-50'!A1" display="Onglet « Gaz GPL 50-50 »" xr:uid="{97C1D80F-F455-44B9-BBD3-AABCD5C30A87}"/>
    <hyperlink ref="D24" location="'Sources &amp; Coefficients'!A1" display="Onglet « Sources &amp; Coefficients »" xr:uid="{45AE254D-6936-4608-9B85-53C9176254F4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  <pageSetUpPr fitToPage="1"/>
  </sheetPr>
  <dimension ref="A1:I1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6328125" defaultRowHeight="14.5" x14ac:dyDescent="0.35"/>
  <cols>
    <col min="1" max="1" width="2" style="1" customWidth="1"/>
    <col min="2" max="2" width="14.453125" style="1" bestFit="1" customWidth="1"/>
    <col min="3" max="3" width="18.54296875" style="1" bestFit="1" customWidth="1"/>
    <col min="4" max="4" width="3" style="1" customWidth="1"/>
    <col min="5" max="5" width="5" style="1" bestFit="1" customWidth="1"/>
    <col min="6" max="6" width="18.54296875" style="1" bestFit="1" customWidth="1"/>
    <col min="7" max="7" width="3" style="1" customWidth="1"/>
    <col min="8" max="8" width="7.1796875" style="1" bestFit="1" customWidth="1"/>
    <col min="9" max="9" width="19.6328125" style="1" customWidth="1"/>
  </cols>
  <sheetData>
    <row r="1" spans="2:9" ht="12" customHeight="1" x14ac:dyDescent="0.35">
      <c r="B1" s="35" t="s">
        <v>245</v>
      </c>
    </row>
    <row r="2" spans="2:9" ht="31" customHeight="1" x14ac:dyDescent="0.35">
      <c r="B2" s="190" t="s">
        <v>13</v>
      </c>
      <c r="C2" s="191"/>
      <c r="D2" s="191"/>
      <c r="E2" s="191"/>
      <c r="F2" s="191"/>
      <c r="G2" s="191"/>
      <c r="H2" s="191"/>
      <c r="I2" s="192"/>
    </row>
    <row r="3" spans="2:9" ht="15.5" x14ac:dyDescent="0.35">
      <c r="B3" s="162" t="s">
        <v>14</v>
      </c>
      <c r="C3" s="163"/>
      <c r="D3" s="163"/>
      <c r="E3" s="163"/>
      <c r="F3" s="163"/>
      <c r="G3" s="163"/>
      <c r="H3" s="163"/>
      <c r="I3" s="164"/>
    </row>
    <row r="4" spans="2:9" ht="26.5" thickBot="1" x14ac:dyDescent="0.4">
      <c r="B4" s="28" t="s">
        <v>15</v>
      </c>
      <c r="C4" s="3" t="s">
        <v>16</v>
      </c>
      <c r="D4" s="15"/>
      <c r="E4" s="15"/>
      <c r="F4" s="15"/>
      <c r="G4" s="15"/>
      <c r="H4" s="15"/>
      <c r="I4" s="16"/>
    </row>
    <row r="5" spans="2:9" ht="19" thickBot="1" x14ac:dyDescent="0.4">
      <c r="B5" s="150">
        <v>1</v>
      </c>
      <c r="C5" s="151" t="s">
        <v>26</v>
      </c>
      <c r="D5" s="15"/>
      <c r="E5" s="15"/>
      <c r="F5" s="15"/>
      <c r="G5" s="15"/>
      <c r="H5" s="15"/>
      <c r="I5" s="16"/>
    </row>
    <row r="6" spans="2:9" x14ac:dyDescent="0.35">
      <c r="B6" s="14"/>
      <c r="C6" s="15"/>
      <c r="D6" s="15"/>
      <c r="E6" s="15"/>
      <c r="F6" s="15"/>
      <c r="G6" s="15"/>
      <c r="H6" s="15"/>
      <c r="I6" s="16"/>
    </row>
    <row r="7" spans="2:9" ht="15.5" x14ac:dyDescent="0.35">
      <c r="B7" s="162" t="s">
        <v>18</v>
      </c>
      <c r="C7" s="163"/>
      <c r="D7" s="163"/>
      <c r="E7" s="163"/>
      <c r="F7" s="163"/>
      <c r="G7" s="163"/>
      <c r="H7" s="163"/>
      <c r="I7" s="164"/>
    </row>
    <row r="8" spans="2:9" ht="7.5" customHeight="1" x14ac:dyDescent="0.35">
      <c r="B8" s="54"/>
      <c r="C8" s="55"/>
      <c r="D8" s="55"/>
      <c r="E8" s="55"/>
      <c r="F8" s="55"/>
      <c r="G8" s="55"/>
      <c r="H8" s="55"/>
      <c r="I8" s="56"/>
    </row>
    <row r="9" spans="2:9" x14ac:dyDescent="0.35">
      <c r="B9" s="29" t="s">
        <v>19</v>
      </c>
      <c r="C9" s="4" t="s">
        <v>20</v>
      </c>
      <c r="D9" s="15"/>
      <c r="E9" s="4" t="s">
        <v>19</v>
      </c>
      <c r="F9" s="4" t="s">
        <v>20</v>
      </c>
      <c r="G9" s="15"/>
      <c r="H9" s="4" t="s">
        <v>19</v>
      </c>
      <c r="I9" s="30" t="s">
        <v>20</v>
      </c>
    </row>
    <row r="10" spans="2:9" ht="15.5" x14ac:dyDescent="0.35">
      <c r="B10" s="19" t="s">
        <v>21</v>
      </c>
      <c r="C10" s="283">
        <f>IFERROR(IF(OR($B$5="",$B$5=0),0,$B$5*VLOOKUP($C$5,'Sources &amp; Coefficients'!$B$68:$C$79,2,0)/VLOOKUP(B10,'Sources &amp; Coefficients'!$B$68:$C$79,2,0)),"—")</f>
        <v>1000000</v>
      </c>
      <c r="D10" s="15"/>
      <c r="E10" s="2" t="s">
        <v>22</v>
      </c>
      <c r="F10" s="283">
        <f>IFERROR(IF(OR($B$5="",$B$5=0),0,$B$5*VLOOKUP($C$5,'Sources &amp; Coefficients'!$B$68:$C$79,2,0)/VLOOKUP(E10,'Sources &amp; Coefficients'!$B$68:$C$79,2,0)),"—")</f>
        <v>3599999999.9999967</v>
      </c>
      <c r="G10" s="15"/>
      <c r="H10" s="2" t="s">
        <v>23</v>
      </c>
      <c r="I10" s="284">
        <f>IFERROR(IF(OR($B$5="",$B$5=0),0,$B$5*VLOOKUP($C$5,'Sources &amp; Coefficients'!$B$68:$C$79,2,0)/VLOOKUP(H10,'Sources &amp; Coefficients'!$B$68:$C$79,2,0)),"—")</f>
        <v>8.5984522785898534E-2</v>
      </c>
    </row>
    <row r="11" spans="2:9" ht="15.5" x14ac:dyDescent="0.35">
      <c r="B11" s="19" t="s">
        <v>17</v>
      </c>
      <c r="C11" s="283">
        <f>IFERROR(IF(OR($B$5="",$B$5=0),0,$B$5*VLOOKUP($C$5,'Sources &amp; Coefficients'!$B$68:$C$79,2,0)/VLOOKUP(B11,'Sources &amp; Coefficients'!$B$68:$C$79,2,0)),"—")</f>
        <v>1000</v>
      </c>
      <c r="D11" s="15"/>
      <c r="E11" s="2" t="s">
        <v>24</v>
      </c>
      <c r="F11" s="283">
        <f>IFERROR(IF(OR($B$5="",$B$5=0),0,$B$5*VLOOKUP($C$5,'Sources &amp; Coefficients'!$B$68:$C$79,2,0)/VLOOKUP(E11,'Sources &amp; Coefficients'!$B$68:$C$79,2,0)),"—")</f>
        <v>3599999.9999999972</v>
      </c>
      <c r="G11" s="15"/>
      <c r="H11" s="2" t="s">
        <v>25</v>
      </c>
      <c r="I11" s="284">
        <f>IFERROR(IF(OR($B$5="",$B$5=0),0,$B$5*VLOOKUP($C$5,'Sources &amp; Coefficients'!$B$68:$C$79,2,0)/VLOOKUP(H11,'Sources &amp; Coefficients'!$B$68:$C$79,2,0)),"—")</f>
        <v>3412141.1564883776</v>
      </c>
    </row>
    <row r="12" spans="2:9" ht="15.5" x14ac:dyDescent="0.35">
      <c r="B12" s="19" t="s">
        <v>26</v>
      </c>
      <c r="C12" s="283">
        <f>IFERROR(IF(OR($B$5="",$B$5=0),0,$B$5*VLOOKUP($C$5,'Sources &amp; Coefficients'!$B$68:$C$79,2,0)/VLOOKUP(B12,'Sources &amp; Coefficients'!$B$68:$C$79,2,0)),"—")</f>
        <v>1</v>
      </c>
      <c r="D12" s="15"/>
      <c r="E12" s="2" t="s">
        <v>27</v>
      </c>
      <c r="F12" s="283">
        <f>IFERROR(IF(OR($B$5="",$B$5=0),0,$B$5*VLOOKUP($C$5,'Sources &amp; Coefficients'!$B$68:$C$79,2,0)/VLOOKUP(E12,'Sources &amp; Coefficients'!$B$68:$C$79,2,0)),"—")</f>
        <v>3.599999999999997</v>
      </c>
      <c r="G12" s="15"/>
      <c r="H12" s="2" t="s">
        <v>28</v>
      </c>
      <c r="I12" s="284">
        <f>IFERROR(IF(OR($B$5="",$B$5=0),0,$B$5*VLOOKUP($C$5,'Sources &amp; Coefficients'!$B$68:$C$79,2,0)/VLOOKUP(H12,'Sources &amp; Coefficients'!$B$68:$C$79,2,0)),"—")</f>
        <v>3412.1411564883774</v>
      </c>
    </row>
    <row r="13" spans="2:9" ht="15.5" x14ac:dyDescent="0.35">
      <c r="B13" s="19" t="s">
        <v>29</v>
      </c>
      <c r="C13" s="283">
        <f>IFERROR(IF(OR($B$5="",$B$5=0),0,$B$5*VLOOKUP($C$5,'Sources &amp; Coefficients'!$B$68:$C$79,2,0)/VLOOKUP(B13,'Sources &amp; Coefficients'!$B$68:$C$79,2,0)),"—")</f>
        <v>1E-3</v>
      </c>
      <c r="D13" s="15"/>
      <c r="E13" s="2" t="s">
        <v>30</v>
      </c>
      <c r="F13" s="283">
        <f>IFERROR(IF(OR($B$5="",$B$5=0),0,$B$5*VLOOKUP($C$5,'Sources &amp; Coefficients'!$B$68:$C$79,2,0)/VLOOKUP(E13,'Sources &amp; Coefficients'!$B$68:$C$79,2,0)),"—")</f>
        <v>860420.65009560389</v>
      </c>
      <c r="G13" s="15"/>
      <c r="H13" s="2" t="s">
        <v>31</v>
      </c>
      <c r="I13" s="284">
        <f>IFERROR(IF(OR($B$5="",$B$5=0),0,$B$5*VLOOKUP($C$5,'Sources &amp; Coefficients'!$B$68:$C$79,2,0)/VLOOKUP(H13,'Sources &amp; Coefficients'!$B$68:$C$79,2,0)),"—")</f>
        <v>3.412141156488377</v>
      </c>
    </row>
    <row r="14" spans="2:9" x14ac:dyDescent="0.35">
      <c r="B14" s="14"/>
      <c r="C14" s="15"/>
      <c r="D14" s="15"/>
      <c r="E14" s="15"/>
      <c r="F14" s="15"/>
      <c r="G14" s="15"/>
      <c r="H14" s="15"/>
      <c r="I14" s="16"/>
    </row>
    <row r="15" spans="2:9" ht="30" customHeight="1" x14ac:dyDescent="0.35">
      <c r="B15" s="187" t="s">
        <v>287</v>
      </c>
      <c r="C15" s="188"/>
      <c r="D15" s="188"/>
      <c r="E15" s="188"/>
      <c r="F15" s="188"/>
      <c r="G15" s="188"/>
      <c r="H15" s="188"/>
      <c r="I15" s="189"/>
    </row>
    <row r="16" spans="2:9" ht="15" customHeight="1" x14ac:dyDescent="0.35">
      <c r="B16" s="186" t="s">
        <v>51</v>
      </c>
      <c r="C16" s="186"/>
      <c r="D16" s="186"/>
      <c r="E16" s="186"/>
      <c r="F16" s="186"/>
      <c r="G16" s="186"/>
      <c r="H16" s="61"/>
      <c r="I16" s="60"/>
    </row>
    <row r="17" spans="2:9" x14ac:dyDescent="0.35">
      <c r="B17" s="25"/>
      <c r="C17" s="26"/>
      <c r="D17" s="26"/>
      <c r="E17" s="26"/>
      <c r="F17" s="26"/>
      <c r="G17" s="26"/>
      <c r="H17" s="26"/>
      <c r="I17" s="27"/>
    </row>
  </sheetData>
  <sheetProtection algorithmName="SHA-512" hashValue="rr/3ckWOA4jInyYzpF95cBIBDkjj4+uuflb+GaGEqJ1Mqes/uZkR8V+jMdZoa/JxPZRjzbUhhbtxy/auedMJ+g==" saltValue="/gLBSyQusWl0mf9a/VHtHQ==" spinCount="100000" sheet="1" objects="1" scenarios="1" formatCells="0" formatColumns="0" formatRows="0" insertColumns="0" insertRows="0" insertHyperlinks="0" deleteColumns="0" deleteRows="0"/>
  <mergeCells count="5">
    <mergeCell ref="B16:G16"/>
    <mergeCell ref="B15:I15"/>
    <mergeCell ref="B2:I2"/>
    <mergeCell ref="B3:I3"/>
    <mergeCell ref="B7:I7"/>
  </mergeCells>
  <hyperlinks>
    <hyperlink ref="B1" location="'🏠 Accueil'!A1" display="Retour Accueil" xr:uid="{9746916B-E81D-4861-A165-BBD6D9383D01}"/>
    <hyperlink ref="B16" r:id="rId1" location="'Sources%20&amp;%20Coefficients'!B2" xr:uid="{D9B343E0-1839-4104-8AF5-A9D8649A2E6A}"/>
    <hyperlink ref="B16:G16" location="'Sources &amp; Coefficients'!A1" display="📚  Sources : voir onglet « Sources &amp; Coefficients »  →  cliquer ici" xr:uid="{0E15794E-97F7-4366-8C1D-868E35180022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100-000000000000}">
          <x14:formula1>
            <xm:f>'Sources &amp; Coefficients'!$B$68:$B$79</xm:f>
          </x14:formula1>
          <x14:formula2>
            <xm:f>0</xm:f>
          </x14:formula2>
          <xm:sqref>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AF2"/>
    <pageSetUpPr fitToPage="1"/>
  </sheetPr>
  <dimension ref="A1:H59"/>
  <sheetViews>
    <sheetView showGridLines="0" zoomScaleNormal="100" workbookViewId="0">
      <pane ySplit="2" topLeftCell="A3" activePane="bottomLeft" state="frozen"/>
      <selection pane="bottomLeft" activeCell="F34" sqref="F34"/>
    </sheetView>
  </sheetViews>
  <sheetFormatPr baseColWidth="10" defaultColWidth="8.6328125" defaultRowHeight="14.5" x14ac:dyDescent="0.35"/>
  <cols>
    <col min="1" max="1" width="2" style="1" customWidth="1"/>
    <col min="2" max="2" width="24" style="1" bestFit="1" customWidth="1"/>
    <col min="3" max="3" width="12.90625" style="1" bestFit="1" customWidth="1"/>
    <col min="4" max="4" width="12" style="1" bestFit="1" customWidth="1"/>
    <col min="5" max="5" width="9" style="1" bestFit="1" customWidth="1"/>
    <col min="6" max="6" width="13.26953125" style="1" bestFit="1" customWidth="1"/>
    <col min="7" max="7" width="6.54296875" style="1" bestFit="1" customWidth="1"/>
    <col min="8" max="8" width="2" style="1" customWidth="1"/>
  </cols>
  <sheetData>
    <row r="1" spans="2:8" x14ac:dyDescent="0.35">
      <c r="B1" s="35" t="s">
        <v>245</v>
      </c>
    </row>
    <row r="2" spans="2:8" ht="29" customHeight="1" x14ac:dyDescent="0.35">
      <c r="B2" s="199" t="s">
        <v>32</v>
      </c>
      <c r="C2" s="200"/>
      <c r="D2" s="200"/>
      <c r="E2" s="200"/>
      <c r="F2" s="200"/>
      <c r="G2" s="201"/>
      <c r="H2" s="5"/>
    </row>
    <row r="3" spans="2:8" x14ac:dyDescent="0.35">
      <c r="B3" s="202" t="s">
        <v>264</v>
      </c>
      <c r="C3" s="203"/>
      <c r="D3" s="203"/>
      <c r="E3" s="203"/>
      <c r="F3" s="203"/>
      <c r="G3" s="16"/>
    </row>
    <row r="4" spans="2:8" ht="15.5" x14ac:dyDescent="0.35">
      <c r="B4" s="193" t="s">
        <v>33</v>
      </c>
      <c r="C4" s="194"/>
      <c r="D4" s="194"/>
      <c r="E4" s="194"/>
      <c r="F4" s="194"/>
      <c r="G4" s="195"/>
      <c r="H4" s="5"/>
    </row>
    <row r="5" spans="2:8" ht="15" thickBot="1" x14ac:dyDescent="0.4">
      <c r="B5" s="64" t="s">
        <v>34</v>
      </c>
      <c r="C5" s="65" t="s">
        <v>35</v>
      </c>
      <c r="D5" s="65" t="s">
        <v>16</v>
      </c>
      <c r="E5" s="74"/>
      <c r="F5" s="15"/>
      <c r="G5" s="31"/>
      <c r="H5" s="5"/>
    </row>
    <row r="6" spans="2:8" ht="19" thickBot="1" x14ac:dyDescent="0.4">
      <c r="B6" s="32" t="s">
        <v>36</v>
      </c>
      <c r="C6" s="151">
        <v>1</v>
      </c>
      <c r="D6" s="151" t="s">
        <v>26</v>
      </c>
      <c r="E6" s="73"/>
      <c r="F6" s="196"/>
      <c r="G6" s="197"/>
      <c r="H6" s="5"/>
    </row>
    <row r="7" spans="2:8" ht="15" customHeight="1" x14ac:dyDescent="0.35">
      <c r="B7" s="14"/>
      <c r="C7" s="15"/>
      <c r="D7" s="15"/>
      <c r="E7" s="15"/>
      <c r="F7" s="15"/>
      <c r="G7" s="31"/>
      <c r="H7" s="5"/>
    </row>
    <row r="8" spans="2:8" ht="15.5" x14ac:dyDescent="0.35">
      <c r="B8" s="193" t="s">
        <v>37</v>
      </c>
      <c r="C8" s="194"/>
      <c r="D8" s="194"/>
      <c r="E8" s="194"/>
      <c r="F8" s="194"/>
      <c r="G8" s="195"/>
      <c r="H8" s="5"/>
    </row>
    <row r="9" spans="2:8" ht="8.5" customHeight="1" x14ac:dyDescent="0.35">
      <c r="B9" s="57"/>
      <c r="C9" s="58"/>
      <c r="D9" s="58"/>
      <c r="E9" s="58"/>
      <c r="F9" s="58"/>
      <c r="G9" s="59"/>
      <c r="H9" s="5"/>
    </row>
    <row r="10" spans="2:8" x14ac:dyDescent="0.35">
      <c r="B10" s="83" t="s">
        <v>38</v>
      </c>
      <c r="C10" s="84" t="s">
        <v>20</v>
      </c>
      <c r="D10" s="84" t="s">
        <v>39</v>
      </c>
      <c r="E10" s="84" t="s">
        <v>40</v>
      </c>
      <c r="F10" s="84" t="s">
        <v>41</v>
      </c>
      <c r="G10" s="85" t="s">
        <v>244</v>
      </c>
      <c r="H10" s="5"/>
    </row>
    <row r="11" spans="2:8" ht="15.5" x14ac:dyDescent="0.35">
      <c r="B11" s="39" t="s">
        <v>42</v>
      </c>
      <c r="C11" s="53">
        <f>IFERROR(IF(OR($C$6="",$C$6=0),0,($C$6*VLOOKUP($D$6,'Sources &amp; Coefficients'!$B$68:$C$79,2,0))*$E$11),"—")</f>
        <v>1000</v>
      </c>
      <c r="D11" s="41" t="s">
        <v>17</v>
      </c>
      <c r="E11" s="42">
        <v>1</v>
      </c>
      <c r="F11" s="6" t="s">
        <v>43</v>
      </c>
      <c r="G11" s="33"/>
      <c r="H11" s="5"/>
    </row>
    <row r="12" spans="2:8" ht="15.5" x14ac:dyDescent="0.35">
      <c r="B12" s="40" t="s">
        <v>246</v>
      </c>
      <c r="C12" s="53">
        <f>IFERROR(IF(OR($C$6="",$C$6=0),0,($C$6*VLOOKUP($D$6,'Sources &amp; Coefficients'!$B$68:$C$79,2,0))*$E$12),"—")</f>
        <v>1</v>
      </c>
      <c r="D12" s="41" t="s">
        <v>26</v>
      </c>
      <c r="E12" s="42">
        <v>1E-3</v>
      </c>
      <c r="F12" s="6" t="s">
        <v>44</v>
      </c>
      <c r="G12" s="33"/>
      <c r="H12" s="5"/>
    </row>
    <row r="13" spans="2:8" ht="15.5" x14ac:dyDescent="0.35">
      <c r="B13" s="39" t="s">
        <v>45</v>
      </c>
      <c r="C13" s="53">
        <f>IFERROR(IF(OR($C$6="",$C$6=0),0,($C$6*VLOOKUP($D$6,'Sources &amp; Coefficients'!$B$68:$C$79,2,0))*$E$13),"—")</f>
        <v>1E-3</v>
      </c>
      <c r="D13" s="41" t="s">
        <v>29</v>
      </c>
      <c r="E13" s="42">
        <v>9.9999999999999995E-7</v>
      </c>
      <c r="F13" s="6" t="s">
        <v>46</v>
      </c>
      <c r="G13" s="33"/>
      <c r="H13" s="5"/>
    </row>
    <row r="14" spans="2:8" ht="15.5" x14ac:dyDescent="0.35">
      <c r="B14" s="39" t="s">
        <v>267</v>
      </c>
      <c r="C14" s="53">
        <f>IFERROR(IF(OR($C$6="",$C$6=0),0,($C$6*VLOOKUP($D$6,'Sources &amp; Coefficients'!$B$68:$C$79,2,0))*$E$14),"—")</f>
        <v>1900</v>
      </c>
      <c r="D14" s="41" t="s">
        <v>47</v>
      </c>
      <c r="E14" s="42">
        <f>'Sources &amp; Coefficients'!D12</f>
        <v>1.9</v>
      </c>
      <c r="F14" s="6" t="s">
        <v>48</v>
      </c>
      <c r="G14" s="50" t="s">
        <v>257</v>
      </c>
      <c r="H14" s="5"/>
    </row>
    <row r="15" spans="2:8" ht="15.5" x14ac:dyDescent="0.35">
      <c r="B15" s="78" t="s">
        <v>280</v>
      </c>
      <c r="C15" s="62">
        <f>IFERROR(IF(OR($C$6="",$C$6=0),0,(($C$6*VLOOKUP($D$6,'Sources &amp; Coefficients'!$B$68:$C$79,2,0))/1000)*$E$15),"—")</f>
        <v>46.1</v>
      </c>
      <c r="D15" s="43" t="s">
        <v>49</v>
      </c>
      <c r="E15" s="44">
        <f>'Sources &amp; Coefficients'!D11</f>
        <v>46.1</v>
      </c>
      <c r="F15" s="34" t="s">
        <v>50</v>
      </c>
      <c r="G15" s="51" t="s">
        <v>257</v>
      </c>
      <c r="H15" s="5"/>
    </row>
    <row r="16" spans="2:8" ht="15" customHeight="1" x14ac:dyDescent="0.35">
      <c r="G16" s="5"/>
      <c r="H16" s="5"/>
    </row>
    <row r="17" spans="2:8" ht="15" customHeight="1" x14ac:dyDescent="0.35">
      <c r="B17" s="198" t="s">
        <v>51</v>
      </c>
      <c r="C17" s="198"/>
      <c r="D17" s="198"/>
      <c r="E17" s="198"/>
      <c r="F17" s="198"/>
      <c r="G17" s="198"/>
      <c r="H17" s="5"/>
    </row>
    <row r="18" spans="2:8" ht="15" customHeight="1" x14ac:dyDescent="0.35">
      <c r="G18" s="5"/>
      <c r="H18" s="5"/>
    </row>
    <row r="19" spans="2:8" ht="15" customHeight="1" x14ac:dyDescent="0.35">
      <c r="G19" s="5"/>
      <c r="H19" s="5"/>
    </row>
    <row r="20" spans="2:8" ht="15" customHeight="1" x14ac:dyDescent="0.35">
      <c r="G20" s="5"/>
      <c r="H20" s="5"/>
    </row>
    <row r="21" spans="2:8" ht="15" customHeight="1" x14ac:dyDescent="0.35">
      <c r="G21" s="5"/>
      <c r="H21" s="5"/>
    </row>
    <row r="22" spans="2:8" ht="15" customHeight="1" x14ac:dyDescent="0.35">
      <c r="G22" s="5"/>
      <c r="H22" s="5"/>
    </row>
    <row r="23" spans="2:8" ht="15" customHeight="1" x14ac:dyDescent="0.35">
      <c r="G23" s="5"/>
      <c r="H23" s="5"/>
    </row>
    <row r="24" spans="2:8" ht="15" customHeight="1" x14ac:dyDescent="0.35">
      <c r="G24" s="5"/>
      <c r="H24" s="5"/>
    </row>
    <row r="25" spans="2:8" ht="15" customHeight="1" x14ac:dyDescent="0.35">
      <c r="G25" s="5"/>
      <c r="H25" s="5"/>
    </row>
    <row r="26" spans="2:8" ht="15" customHeight="1" x14ac:dyDescent="0.35">
      <c r="G26" s="5"/>
      <c r="H26" s="5"/>
    </row>
    <row r="27" spans="2:8" ht="15" customHeight="1" x14ac:dyDescent="0.35">
      <c r="G27" s="5"/>
      <c r="H27" s="5"/>
    </row>
    <row r="28" spans="2:8" ht="15" customHeight="1" x14ac:dyDescent="0.35">
      <c r="G28" s="5"/>
      <c r="H28" s="5"/>
    </row>
    <row r="29" spans="2:8" ht="15" customHeight="1" x14ac:dyDescent="0.35">
      <c r="G29" s="5"/>
      <c r="H29" s="5"/>
    </row>
    <row r="30" spans="2:8" ht="15" customHeight="1" x14ac:dyDescent="0.35">
      <c r="G30" s="5"/>
      <c r="H30" s="5"/>
    </row>
    <row r="31" spans="2:8" ht="15" customHeight="1" x14ac:dyDescent="0.35">
      <c r="G31" s="5"/>
      <c r="H31" s="5"/>
    </row>
    <row r="32" spans="2:8" ht="15" customHeight="1" x14ac:dyDescent="0.35">
      <c r="G32" s="5"/>
      <c r="H32" s="5"/>
    </row>
    <row r="33" spans="7:8" ht="15" customHeight="1" x14ac:dyDescent="0.35">
      <c r="G33" s="5"/>
      <c r="H33" s="5"/>
    </row>
    <row r="34" spans="7:8" ht="15" customHeight="1" x14ac:dyDescent="0.35">
      <c r="G34" s="5"/>
      <c r="H34" s="5"/>
    </row>
    <row r="35" spans="7:8" ht="15" customHeight="1" x14ac:dyDescent="0.35">
      <c r="G35" s="5"/>
      <c r="H35" s="5"/>
    </row>
    <row r="36" spans="7:8" ht="15" customHeight="1" x14ac:dyDescent="0.35">
      <c r="G36" s="5"/>
      <c r="H36" s="5"/>
    </row>
    <row r="37" spans="7:8" ht="15" customHeight="1" x14ac:dyDescent="0.35">
      <c r="G37" s="5"/>
      <c r="H37" s="5"/>
    </row>
    <row r="38" spans="7:8" ht="15" customHeight="1" x14ac:dyDescent="0.35">
      <c r="G38" s="5"/>
      <c r="H38" s="5"/>
    </row>
    <row r="39" spans="7:8" ht="15" customHeight="1" x14ac:dyDescent="0.35">
      <c r="G39" s="5"/>
      <c r="H39" s="5"/>
    </row>
    <row r="40" spans="7:8" ht="15" customHeight="1" x14ac:dyDescent="0.35">
      <c r="G40" s="5"/>
      <c r="H40" s="5"/>
    </row>
    <row r="41" spans="7:8" ht="15" customHeight="1" x14ac:dyDescent="0.35">
      <c r="G41" s="5"/>
      <c r="H41" s="5"/>
    </row>
    <row r="42" spans="7:8" ht="15" customHeight="1" x14ac:dyDescent="0.35">
      <c r="G42" s="5"/>
      <c r="H42" s="5"/>
    </row>
    <row r="43" spans="7:8" ht="15" customHeight="1" x14ac:dyDescent="0.35">
      <c r="G43" s="5"/>
      <c r="H43" s="5"/>
    </row>
    <row r="44" spans="7:8" ht="15" customHeight="1" x14ac:dyDescent="0.35">
      <c r="G44" s="5"/>
      <c r="H44" s="5"/>
    </row>
    <row r="45" spans="7:8" ht="15" customHeight="1" x14ac:dyDescent="0.35">
      <c r="G45" s="5"/>
      <c r="H45" s="5"/>
    </row>
    <row r="46" spans="7:8" ht="15" customHeight="1" x14ac:dyDescent="0.35">
      <c r="G46" s="5"/>
      <c r="H46" s="5"/>
    </row>
    <row r="47" spans="7:8" ht="15" customHeight="1" x14ac:dyDescent="0.35">
      <c r="G47" s="5"/>
      <c r="H47" s="5"/>
    </row>
    <row r="48" spans="7:8" ht="15" customHeight="1" x14ac:dyDescent="0.35">
      <c r="G48" s="5"/>
      <c r="H48" s="5"/>
    </row>
    <row r="49" spans="7:8" ht="15" customHeight="1" x14ac:dyDescent="0.35">
      <c r="G49" s="5"/>
      <c r="H49" s="5"/>
    </row>
    <row r="50" spans="7:8" ht="15" customHeight="1" x14ac:dyDescent="0.35">
      <c r="G50" s="5"/>
      <c r="H50" s="5"/>
    </row>
    <row r="51" spans="7:8" ht="15" customHeight="1" x14ac:dyDescent="0.35">
      <c r="G51" s="5"/>
      <c r="H51" s="5"/>
    </row>
    <row r="52" spans="7:8" ht="15" customHeight="1" x14ac:dyDescent="0.35">
      <c r="G52" s="5"/>
      <c r="H52" s="5"/>
    </row>
    <row r="53" spans="7:8" ht="15" customHeight="1" x14ac:dyDescent="0.35">
      <c r="G53" s="5"/>
      <c r="H53" s="5"/>
    </row>
    <row r="54" spans="7:8" ht="15" customHeight="1" x14ac:dyDescent="0.35">
      <c r="G54" s="5"/>
      <c r="H54" s="5"/>
    </row>
    <row r="55" spans="7:8" ht="15" customHeight="1" x14ac:dyDescent="0.35">
      <c r="G55" s="5"/>
      <c r="H55" s="5"/>
    </row>
    <row r="56" spans="7:8" ht="15" customHeight="1" x14ac:dyDescent="0.35">
      <c r="G56" s="5"/>
      <c r="H56" s="5"/>
    </row>
    <row r="57" spans="7:8" ht="15" customHeight="1" x14ac:dyDescent="0.35">
      <c r="G57" s="5"/>
      <c r="H57" s="5"/>
    </row>
    <row r="58" spans="7:8" ht="15" customHeight="1" x14ac:dyDescent="0.35">
      <c r="G58" s="5"/>
      <c r="H58" s="5"/>
    </row>
    <row r="59" spans="7:8" ht="15" customHeight="1" x14ac:dyDescent="0.35">
      <c r="G59" s="5"/>
      <c r="H59" s="5"/>
    </row>
  </sheetData>
  <sheetProtection algorithmName="SHA-512" hashValue="FLEtaqJwtXo/OEbg97AJJBfAl64kNbYvdiAOlWblJmOP2iU6hLQ0des9YYyvyfQ6YrMZc/E8tlWQWw/DVcr4wQ==" saltValue="goVnKc5nt/z7qFF9C+EHOA==" spinCount="100000" sheet="1" objects="1" scenarios="1" formatCells="0" formatColumns="0" formatRows="0" insertColumns="0" insertRows="0" insertHyperlinks="0" deleteColumns="0" deleteRows="0"/>
  <mergeCells count="6">
    <mergeCell ref="B4:G4"/>
    <mergeCell ref="F6:G6"/>
    <mergeCell ref="B8:G8"/>
    <mergeCell ref="B17:G17"/>
    <mergeCell ref="B2:G2"/>
    <mergeCell ref="B3:F3"/>
  </mergeCells>
  <dataValidations count="2">
    <dataValidation type="whole" sqref="E6" xr:uid="{00000000-0002-0000-0200-000000000000}">
      <formula1>0</formula1>
      <formula2>10</formula2>
    </dataValidation>
    <dataValidation type="list" sqref="D6" xr:uid="{00000000-0002-0000-0200-000001000000}">
      <formula1>"kWh,MWh,GWh"</formula1>
      <formula2>0</formula2>
    </dataValidation>
  </dataValidations>
  <hyperlinks>
    <hyperlink ref="B17" r:id="rId1" location="'Sources%20&amp;%20Coefficients'!B2" xr:uid="{00000000-0004-0000-0200-000000000000}"/>
    <hyperlink ref="B1" location="'🏠 Accueil'!A1" display="Retour Accueil" xr:uid="{2809E201-361A-4720-85B7-7C8590281EA6}"/>
    <hyperlink ref="G14" location="'Sources &amp; Coefficients'!B12" display="-&gt; S&amp;C" xr:uid="{51E4878B-166D-49D3-9656-F1A36DE75843}"/>
    <hyperlink ref="G15" location="SC_Electricite" display="-&gt; S&amp;C" xr:uid="{04984CF6-ACCE-4169-88FA-EBE5A56DB664}"/>
    <hyperlink ref="B17:G17" location="'Sources &amp; Coefficients'!A1" display="📚  Sources : voir onglet « Sources &amp; Coefficients »  →  cliquer ici" xr:uid="{F5B9BE5E-4D8A-447D-8E6C-8125D697CD74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I65"/>
  <sheetViews>
    <sheetView showGridLines="0" zoomScaleNormal="100" workbookViewId="0">
      <pane ySplit="2" topLeftCell="A3" activePane="bottomLeft" state="frozen"/>
      <selection pane="bottomLeft" activeCell="C33" sqref="C33"/>
    </sheetView>
  </sheetViews>
  <sheetFormatPr baseColWidth="10" defaultColWidth="8.6328125" defaultRowHeight="14.5" x14ac:dyDescent="0.35"/>
  <cols>
    <col min="1" max="1" width="2" style="1" customWidth="1"/>
    <col min="2" max="2" width="33.90625" style="1" customWidth="1"/>
    <col min="3" max="3" width="14" style="1" customWidth="1"/>
    <col min="4" max="4" width="18.36328125" style="1" bestFit="1" customWidth="1"/>
    <col min="5" max="5" width="15.26953125" style="1" bestFit="1" customWidth="1"/>
    <col min="6" max="6" width="12.54296875" style="1" bestFit="1" customWidth="1"/>
    <col min="7" max="7" width="5.81640625" style="1" bestFit="1" customWidth="1"/>
    <col min="8" max="8" width="2" style="1" customWidth="1"/>
  </cols>
  <sheetData>
    <row r="1" spans="2:8" x14ac:dyDescent="0.35">
      <c r="B1" s="35" t="s">
        <v>245</v>
      </c>
    </row>
    <row r="2" spans="2:8" ht="28.5" customHeight="1" x14ac:dyDescent="0.35">
      <c r="B2" s="210" t="s">
        <v>78</v>
      </c>
      <c r="C2" s="211"/>
      <c r="D2" s="211"/>
      <c r="E2" s="211"/>
      <c r="F2" s="211"/>
      <c r="G2" s="212"/>
      <c r="H2" s="5"/>
    </row>
    <row r="3" spans="2:8" ht="19.5" customHeight="1" x14ac:dyDescent="0.35">
      <c r="B3" s="213" t="s">
        <v>248</v>
      </c>
      <c r="C3" s="214"/>
      <c r="D3" s="214"/>
      <c r="E3" s="214"/>
      <c r="F3" s="214"/>
      <c r="G3" s="215"/>
      <c r="H3" s="5"/>
    </row>
    <row r="4" spans="2:8" x14ac:dyDescent="0.35">
      <c r="B4" s="216" t="s">
        <v>52</v>
      </c>
      <c r="C4" s="217"/>
      <c r="D4" s="217"/>
      <c r="E4" s="217"/>
      <c r="F4" s="217"/>
      <c r="G4" s="218"/>
      <c r="H4" s="5"/>
    </row>
    <row r="5" spans="2:8" ht="60.5" customHeight="1" x14ac:dyDescent="0.35">
      <c r="B5" s="219" t="s">
        <v>289</v>
      </c>
      <c r="C5" s="220"/>
      <c r="D5" s="220"/>
      <c r="E5" s="220"/>
      <c r="F5" s="220"/>
      <c r="G5" s="221"/>
      <c r="H5" s="5"/>
    </row>
    <row r="6" spans="2:8" ht="15.5" x14ac:dyDescent="0.35">
      <c r="B6" s="204" t="s">
        <v>33</v>
      </c>
      <c r="C6" s="205"/>
      <c r="D6" s="205"/>
      <c r="E6" s="205"/>
      <c r="F6" s="205"/>
      <c r="G6" s="206"/>
      <c r="H6" s="5"/>
    </row>
    <row r="7" spans="2:8" ht="14.5" customHeight="1" thickBot="1" x14ac:dyDescent="0.4">
      <c r="B7" s="64" t="s">
        <v>34</v>
      </c>
      <c r="C7" s="65" t="s">
        <v>35</v>
      </c>
      <c r="D7" s="127" t="s">
        <v>16</v>
      </c>
      <c r="E7" s="224"/>
      <c r="F7" s="224"/>
      <c r="G7" s="225"/>
      <c r="H7" s="5"/>
    </row>
    <row r="8" spans="2:8" ht="19" thickBot="1" x14ac:dyDescent="0.4">
      <c r="B8" s="129" t="s">
        <v>79</v>
      </c>
      <c r="C8" s="151">
        <v>50000</v>
      </c>
      <c r="D8" s="151" t="s">
        <v>55</v>
      </c>
      <c r="E8" s="226"/>
      <c r="F8" s="226"/>
      <c r="G8" s="227"/>
      <c r="H8" s="5"/>
    </row>
    <row r="9" spans="2:8" ht="28" customHeight="1" x14ac:dyDescent="0.35">
      <c r="B9" s="228" t="s">
        <v>309</v>
      </c>
      <c r="C9" s="229"/>
      <c r="D9" s="229"/>
      <c r="E9" s="222" t="s">
        <v>310</v>
      </c>
      <c r="F9" s="222"/>
      <c r="G9" s="223"/>
      <c r="H9" s="5"/>
    </row>
    <row r="10" spans="2:8" ht="15.5" x14ac:dyDescent="0.35">
      <c r="B10" s="207" t="s">
        <v>37</v>
      </c>
      <c r="C10" s="208"/>
      <c r="D10" s="208"/>
      <c r="E10" s="208"/>
      <c r="F10" s="208"/>
      <c r="G10" s="209"/>
      <c r="H10" s="5"/>
    </row>
    <row r="11" spans="2:8" ht="8.5" customHeight="1" x14ac:dyDescent="0.35">
      <c r="B11" s="66"/>
      <c r="C11" s="67"/>
      <c r="D11" s="67"/>
      <c r="E11" s="67"/>
      <c r="F11" s="67"/>
      <c r="G11" s="68"/>
      <c r="H11" s="5"/>
    </row>
    <row r="12" spans="2:8" x14ac:dyDescent="0.35">
      <c r="B12" s="86" t="s">
        <v>38</v>
      </c>
      <c r="C12" s="87" t="s">
        <v>20</v>
      </c>
      <c r="D12" s="87" t="s">
        <v>39</v>
      </c>
      <c r="E12" s="87" t="s">
        <v>40</v>
      </c>
      <c r="F12" s="87" t="s">
        <v>41</v>
      </c>
      <c r="G12" s="88" t="s">
        <v>247</v>
      </c>
      <c r="H12" s="5"/>
    </row>
    <row r="13" spans="2:8" ht="15.5" x14ac:dyDescent="0.35">
      <c r="B13" s="39" t="s">
        <v>56</v>
      </c>
      <c r="C13" s="53">
        <f>IFERROR(IF(OR($C$8="",$C$8=0),0,($C$8*(IF($D$8="Nm³",1,IF($D$8="MWh PCS",1/$E$14,IF($D$8="MWh PCI",1/$E$15,IF($D$8="kWh PCI",1/($E$15*1000),IF($D$8="kg",1/$E$17,IF($D$8="tonne",1000/$E$17,IF($D$8="tep PCI",11630/($E$15*1000),1)))))))))*$E$13),"—")</f>
        <v>50000</v>
      </c>
      <c r="D13" s="41" t="s">
        <v>55</v>
      </c>
      <c r="E13" s="152">
        <v>1</v>
      </c>
      <c r="F13" s="6" t="s">
        <v>58</v>
      </c>
      <c r="G13" s="33"/>
      <c r="H13" s="5"/>
    </row>
    <row r="14" spans="2:8" ht="15.5" x14ac:dyDescent="0.35">
      <c r="B14" s="39" t="s">
        <v>80</v>
      </c>
      <c r="C14" s="53">
        <f>IFERROR(IF(OR($C$8="",$C$8=0),0,($C$8*(IF($D$8="Nm³",1,IF($D$8="MWh PCS",1/$E$14,IF($D$8="MWh PCI",1/$E$15,IF($D$8="kWh PCI",1/($E$15*1000),IF($D$8="kg",1/$E$17,IF($D$8="tonne",1000/$E$17,IF($D$8="tep PCI",11630/($E$15*1000),1)))))))))*$E$14),"—")</f>
        <v>526.5</v>
      </c>
      <c r="D14" s="41" t="s">
        <v>81</v>
      </c>
      <c r="E14" s="152">
        <f>'Sources &amp; Coefficients'!D13/1000</f>
        <v>1.0529999999999999E-2</v>
      </c>
      <c r="F14" s="6" t="s">
        <v>82</v>
      </c>
      <c r="G14" s="69" t="s">
        <v>270</v>
      </c>
      <c r="H14" s="5"/>
    </row>
    <row r="15" spans="2:8" ht="15.5" x14ac:dyDescent="0.35">
      <c r="B15" s="39" t="s">
        <v>61</v>
      </c>
      <c r="C15" s="53">
        <f>IFERROR(IF(OR($C$8="",$C$8=0),0,($C$8*(IF($D$8="Nm³",1,IF($D$8="MWh PCS",1/$E$14,IF($D$8="MWh PCI",1/$E$15,IF($D$8="kWh PCI",1/($E$15*1000),IF($D$8="kg",1/$E$17,IF($D$8="tonne",1000/$E$17,IF($D$8="tep PCI",11630/($E$15*1000),1)))))))))*$E$15),"—")</f>
        <v>473.84999999999997</v>
      </c>
      <c r="D15" s="41" t="s">
        <v>62</v>
      </c>
      <c r="E15" s="152">
        <f>'Sources &amp; Coefficients'!D13/1000*'Sources &amp; Coefficients'!D14</f>
        <v>9.4769999999999993E-3</v>
      </c>
      <c r="F15" s="6" t="s">
        <v>83</v>
      </c>
      <c r="G15" s="69" t="s">
        <v>270</v>
      </c>
      <c r="H15" s="5"/>
    </row>
    <row r="16" spans="2:8" ht="15.5" x14ac:dyDescent="0.35">
      <c r="B16" s="39" t="s">
        <v>59</v>
      </c>
      <c r="C16" s="53">
        <f>IFERROR(IF(OR($C$8="",$C$8=0),0,($C$8*(IF($D$8="Nm³",1,IF($D$8="MWh PCS",1/$E$14,IF($D$8="MWh PCI",1/$E$15,IF($D$8="kWh PCI",1/($E$15*1000),IF($D$8="kg",1/$E$17,IF($D$8="tonne",1000/$E$17,IF($D$8="tep PCI",11630/($E$15*1000),1)))))))))*$E$16),"—")</f>
        <v>473849.99999999994</v>
      </c>
      <c r="D16" s="41" t="s">
        <v>60</v>
      </c>
      <c r="E16" s="152">
        <f>$E$15*1000</f>
        <v>9.4769999999999985</v>
      </c>
      <c r="F16" s="6" t="s">
        <v>84</v>
      </c>
      <c r="G16" s="33"/>
      <c r="H16" s="5"/>
    </row>
    <row r="17" spans="2:9" ht="15.5" x14ac:dyDescent="0.35">
      <c r="B17" s="39" t="s">
        <v>72</v>
      </c>
      <c r="C17" s="53">
        <f>IFERROR(IF(OR($C$8="",$C$8=0),0,($C$8*(IF($D$8="Nm³",1,IF($D$8="MWh PCS",1/$E$14,IF($D$8="MWh PCI",1/$E$15,IF($D$8="kWh PCI",1/($E$15*1000),IF($D$8="kg",1/$E$17,IF($D$8="tonne",1000/$E$17,IF($D$8="tep PCI",11630/($E$15*1000),1)))))))))*$E$17),"—")</f>
        <v>32700</v>
      </c>
      <c r="D17" s="41" t="s">
        <v>73</v>
      </c>
      <c r="E17" s="152">
        <f>'Sources &amp; Coefficients'!D15</f>
        <v>0.65400000000000003</v>
      </c>
      <c r="F17" s="6" t="s">
        <v>85</v>
      </c>
      <c r="G17" s="69" t="s">
        <v>270</v>
      </c>
      <c r="H17" s="5"/>
    </row>
    <row r="18" spans="2:9" ht="15.5" x14ac:dyDescent="0.35">
      <c r="B18" s="39" t="s">
        <v>86</v>
      </c>
      <c r="C18" s="53">
        <f>IFERROR(IF(OR($C$8="",$C$8=0),0,($C$8*(IF($D$8="Nm³",1,IF($D$8="MWh PCS",1/$E$14,IF($D$8="MWh PCI",1/$E$15,IF($D$8="kWh PCI",1/($E$15*1000),IF($D$8="kg",1/$E$17,IF($D$8="tonne",1000/$E$17,IF($D$8="tep PCI",11630/($E$15*1000),1)))))))))*$E$18),"—")</f>
        <v>32.700000000000003</v>
      </c>
      <c r="D18" s="41" t="s">
        <v>71</v>
      </c>
      <c r="E18" s="152">
        <f>$E$17/1000</f>
        <v>6.5400000000000007E-4</v>
      </c>
      <c r="F18" s="6" t="s">
        <v>87</v>
      </c>
      <c r="G18" s="33"/>
      <c r="H18" s="5"/>
    </row>
    <row r="19" spans="2:9" ht="15.5" x14ac:dyDescent="0.35">
      <c r="B19" s="39" t="s">
        <v>64</v>
      </c>
      <c r="C19" s="53">
        <f>IFERROR(IF(OR($C$8="",$C$8=0),0,($C$8*(IF($D$8="Nm³",1,IF($D$8="MWh PCS",1/$E$14,IF($D$8="MWh PCI",1/$E$15,IF($D$8="kWh PCI",1/($E$15*1000),IF($D$8="kg",1/$E$17,IF($D$8="tonne",1000/$E$17,IF($D$8="tep PCI",11630/($E$15*1000),1)))))))))*$E$19),"—")</f>
        <v>40.743766122098016</v>
      </c>
      <c r="D19" s="41" t="s">
        <v>23</v>
      </c>
      <c r="E19" s="152">
        <f>$E$15*1000/11630</f>
        <v>8.1487532244196035E-4</v>
      </c>
      <c r="F19" s="6" t="s">
        <v>88</v>
      </c>
      <c r="G19" s="69"/>
      <c r="H19" s="5"/>
    </row>
    <row r="20" spans="2:9" ht="15.5" x14ac:dyDescent="0.35">
      <c r="B20" s="39" t="s">
        <v>75</v>
      </c>
      <c r="C20" s="53">
        <f>IFERROR(IF(OR($C$8="",$C$8=0),0,($C$8*(IF($D$8="Nm³",1,IF($D$8="MWh PCS",1/$E$14,IF($D$8="MWh PCI",1/$E$15,IF($D$8="kWh PCI",1/($E$15*1000),IF($D$8="kg",1/$E$17,IF($D$8="tonne",1000/$E$17,IF($D$8="tep PCI",11630/($E$15*1000),1)))))))))*$E$20),"—")</f>
        <v>97139.249999999985</v>
      </c>
      <c r="D20" s="138" t="s">
        <v>49</v>
      </c>
      <c r="E20" s="152">
        <f>($E$15*'Sources &amp; Coefficients'!D16)</f>
        <v>1.9427849999999998</v>
      </c>
      <c r="F20" s="6" t="s">
        <v>89</v>
      </c>
      <c r="G20" s="69" t="s">
        <v>270</v>
      </c>
      <c r="H20" s="5"/>
      <c r="I20" s="63"/>
    </row>
    <row r="21" spans="2:9" ht="10.5" customHeight="1" x14ac:dyDescent="0.35">
      <c r="B21" s="46"/>
      <c r="C21" s="47"/>
      <c r="D21" s="47"/>
      <c r="E21" s="47"/>
      <c r="F21" s="47"/>
      <c r="G21" s="48"/>
      <c r="H21" s="12"/>
    </row>
    <row r="22" spans="2:9" ht="15" customHeight="1" x14ac:dyDescent="0.35">
      <c r="G22" s="5"/>
      <c r="H22" s="5"/>
    </row>
    <row r="23" spans="2:9" ht="15" customHeight="1" x14ac:dyDescent="0.35">
      <c r="B23" s="198" t="s">
        <v>51</v>
      </c>
      <c r="C23" s="198"/>
      <c r="D23" s="198"/>
      <c r="E23" s="198"/>
      <c r="F23" s="198"/>
      <c r="G23" s="198"/>
      <c r="H23" s="5"/>
    </row>
    <row r="24" spans="2:9" ht="15" customHeight="1" x14ac:dyDescent="0.35">
      <c r="G24" s="5"/>
      <c r="H24" s="5"/>
    </row>
    <row r="25" spans="2:9" ht="15" customHeight="1" x14ac:dyDescent="0.35">
      <c r="G25" s="5"/>
      <c r="H25" s="5"/>
    </row>
    <row r="26" spans="2:9" ht="15" customHeight="1" x14ac:dyDescent="0.35">
      <c r="G26" s="5"/>
      <c r="H26" s="5"/>
    </row>
    <row r="27" spans="2:9" ht="15" customHeight="1" x14ac:dyDescent="0.35">
      <c r="G27" s="5"/>
      <c r="H27" s="5"/>
    </row>
    <row r="28" spans="2:9" ht="15" customHeight="1" x14ac:dyDescent="0.35">
      <c r="G28" s="5"/>
      <c r="H28" s="5"/>
    </row>
    <row r="29" spans="2:9" ht="15" customHeight="1" x14ac:dyDescent="0.35">
      <c r="G29" s="5"/>
      <c r="H29" s="5"/>
    </row>
    <row r="30" spans="2:9" ht="15" customHeight="1" x14ac:dyDescent="0.35">
      <c r="G30" s="5"/>
      <c r="H30" s="5"/>
    </row>
    <row r="31" spans="2:9" ht="15" customHeight="1" x14ac:dyDescent="0.35">
      <c r="G31" s="5"/>
      <c r="H31" s="5"/>
    </row>
    <row r="32" spans="2:9" ht="15" customHeight="1" x14ac:dyDescent="0.35">
      <c r="G32" s="5"/>
      <c r="H32" s="5"/>
    </row>
    <row r="33" spans="7:8" ht="15" customHeight="1" x14ac:dyDescent="0.35">
      <c r="G33" s="5"/>
      <c r="H33" s="5"/>
    </row>
    <row r="34" spans="7:8" ht="15" customHeight="1" x14ac:dyDescent="0.35">
      <c r="G34" s="5"/>
      <c r="H34" s="5"/>
    </row>
    <row r="35" spans="7:8" ht="15" customHeight="1" x14ac:dyDescent="0.35">
      <c r="G35" s="5"/>
      <c r="H35" s="5"/>
    </row>
    <row r="36" spans="7:8" ht="15" customHeight="1" x14ac:dyDescent="0.35">
      <c r="G36" s="5"/>
      <c r="H36" s="5"/>
    </row>
    <row r="37" spans="7:8" ht="15" customHeight="1" x14ac:dyDescent="0.35">
      <c r="G37" s="5"/>
      <c r="H37" s="5"/>
    </row>
    <row r="38" spans="7:8" ht="15" customHeight="1" x14ac:dyDescent="0.35">
      <c r="G38" s="5"/>
      <c r="H38" s="5"/>
    </row>
    <row r="39" spans="7:8" ht="15" customHeight="1" x14ac:dyDescent="0.35">
      <c r="G39" s="5"/>
      <c r="H39" s="5"/>
    </row>
    <row r="40" spans="7:8" ht="15" customHeight="1" x14ac:dyDescent="0.35">
      <c r="G40" s="5"/>
      <c r="H40" s="5"/>
    </row>
    <row r="41" spans="7:8" ht="15" customHeight="1" x14ac:dyDescent="0.35">
      <c r="G41" s="5"/>
      <c r="H41" s="5"/>
    </row>
    <row r="42" spans="7:8" ht="15" customHeight="1" x14ac:dyDescent="0.35">
      <c r="G42" s="5"/>
      <c r="H42" s="5"/>
    </row>
    <row r="43" spans="7:8" ht="15" customHeight="1" x14ac:dyDescent="0.35">
      <c r="G43" s="5"/>
      <c r="H43" s="5"/>
    </row>
    <row r="44" spans="7:8" ht="15" customHeight="1" x14ac:dyDescent="0.35">
      <c r="G44" s="5"/>
      <c r="H44" s="5"/>
    </row>
    <row r="45" spans="7:8" ht="15" customHeight="1" x14ac:dyDescent="0.35">
      <c r="G45" s="5"/>
      <c r="H45" s="5"/>
    </row>
    <row r="46" spans="7:8" ht="15" customHeight="1" x14ac:dyDescent="0.35">
      <c r="G46" s="5"/>
      <c r="H46" s="5"/>
    </row>
    <row r="47" spans="7:8" ht="15" customHeight="1" x14ac:dyDescent="0.35">
      <c r="G47" s="5"/>
      <c r="H47" s="5"/>
    </row>
    <row r="48" spans="7:8" ht="15" customHeight="1" x14ac:dyDescent="0.35">
      <c r="G48" s="5"/>
      <c r="H48" s="5"/>
    </row>
    <row r="49" spans="7:8" ht="15" customHeight="1" x14ac:dyDescent="0.35">
      <c r="G49" s="5"/>
      <c r="H49" s="5"/>
    </row>
    <row r="50" spans="7:8" ht="15" customHeight="1" x14ac:dyDescent="0.35">
      <c r="G50" s="5"/>
      <c r="H50" s="5"/>
    </row>
    <row r="51" spans="7:8" ht="15" customHeight="1" x14ac:dyDescent="0.35">
      <c r="G51" s="5"/>
      <c r="H51" s="5"/>
    </row>
    <row r="52" spans="7:8" ht="15" customHeight="1" x14ac:dyDescent="0.35">
      <c r="G52" s="5"/>
      <c r="H52" s="5"/>
    </row>
    <row r="53" spans="7:8" ht="15" customHeight="1" x14ac:dyDescent="0.35">
      <c r="G53" s="5"/>
      <c r="H53" s="5"/>
    </row>
    <row r="54" spans="7:8" ht="15" customHeight="1" x14ac:dyDescent="0.35">
      <c r="G54" s="5"/>
      <c r="H54" s="5"/>
    </row>
    <row r="55" spans="7:8" ht="15" customHeight="1" x14ac:dyDescent="0.35">
      <c r="G55" s="5"/>
      <c r="H55" s="5"/>
    </row>
    <row r="56" spans="7:8" ht="15" customHeight="1" x14ac:dyDescent="0.35">
      <c r="G56" s="5"/>
      <c r="H56" s="5"/>
    </row>
    <row r="57" spans="7:8" ht="15" customHeight="1" x14ac:dyDescent="0.35">
      <c r="G57" s="5"/>
      <c r="H57" s="5"/>
    </row>
    <row r="58" spans="7:8" ht="15" customHeight="1" x14ac:dyDescent="0.35">
      <c r="G58" s="5"/>
      <c r="H58" s="5"/>
    </row>
    <row r="59" spans="7:8" ht="15" customHeight="1" x14ac:dyDescent="0.35">
      <c r="G59" s="5"/>
      <c r="H59" s="5"/>
    </row>
    <row r="60" spans="7:8" ht="15" customHeight="1" x14ac:dyDescent="0.35">
      <c r="G60" s="5"/>
      <c r="H60" s="5"/>
    </row>
    <row r="61" spans="7:8" ht="15" customHeight="1" x14ac:dyDescent="0.35">
      <c r="G61" s="5"/>
      <c r="H61" s="5"/>
    </row>
    <row r="62" spans="7:8" ht="15" customHeight="1" x14ac:dyDescent="0.35">
      <c r="G62" s="5"/>
      <c r="H62" s="5"/>
    </row>
    <row r="63" spans="7:8" ht="15" customHeight="1" x14ac:dyDescent="0.35">
      <c r="G63" s="5"/>
      <c r="H63" s="5"/>
    </row>
    <row r="64" spans="7:8" ht="15" customHeight="1" x14ac:dyDescent="0.35">
      <c r="G64" s="5"/>
      <c r="H64" s="5"/>
    </row>
    <row r="65" spans="7:8" ht="15" customHeight="1" x14ac:dyDescent="0.35">
      <c r="G65" s="5"/>
      <c r="H65" s="5"/>
    </row>
  </sheetData>
  <sheetProtection algorithmName="SHA-512" hashValue="XuWwklElxtcGry1S0qTE4QIzyM62PRrbCzLq9qhK90nZb+KtJHstr9qFGMYXkgDFderxMTYw8doEj7PJR7YEEw==" saltValue="LsdsJf1w8Kk11vF0ciI7Hw==" spinCount="100000" sheet="1" objects="1" scenarios="1" formatCells="0" formatColumns="0" formatRows="0" insertColumns="0" insertRows="0" insertHyperlinks="0" deleteColumns="0" deleteRows="0"/>
  <mergeCells count="10">
    <mergeCell ref="B23:G23"/>
    <mergeCell ref="B6:G6"/>
    <mergeCell ref="B10:G10"/>
    <mergeCell ref="B2:G2"/>
    <mergeCell ref="B3:G3"/>
    <mergeCell ref="B4:G4"/>
    <mergeCell ref="B5:G5"/>
    <mergeCell ref="E9:G9"/>
    <mergeCell ref="E7:G8"/>
    <mergeCell ref="B9:D9"/>
  </mergeCells>
  <dataValidations count="1">
    <dataValidation type="list" sqref="D8" xr:uid="{00000000-0002-0000-0500-000001000000}">
      <formula1>"Nm³,MWh PCS,MWh PCI,kWh PCI,kg,tonne,tep PCI"</formula1>
      <formula2>0</formula2>
    </dataValidation>
  </dataValidations>
  <hyperlinks>
    <hyperlink ref="B1" location="'🏠 Accueil'!A1" display="Retour Accueil" xr:uid="{2F8580F2-4B46-46C7-803E-86150CAC4854}"/>
    <hyperlink ref="G20" location="'Sources &amp; Coefficients'!D16" display="→ S&amp;C" xr:uid="{6BE7E60C-57AB-49F9-8584-02AEB0F1B8AC}"/>
    <hyperlink ref="G14" location="'Sources &amp; Coefficients'!D13" display="→ S&amp;C" xr:uid="{C374F890-250F-4EF2-832A-E4A92717EBB3}"/>
    <hyperlink ref="G15" location="'Sources &amp; Coefficients'!D14" display="→ S&amp;C" xr:uid="{4B851C95-4511-404F-B7B3-03E525E7C00E}"/>
    <hyperlink ref="G17" location="'Sources &amp; Coefficients'!D15" display="→ S&amp;C" xr:uid="{B8AC29C4-BFC1-492A-B232-3FC8E6A4F0CE}"/>
    <hyperlink ref="B23" r:id="rId1" location="'Sources%20&amp;%20Coefficients'!B2" xr:uid="{193090CD-B826-408D-B440-3B8C3D9515BD}"/>
    <hyperlink ref="B23:G23" location="'Sources &amp; Coefficients'!A1" display="📚  Sources : voir onglet « Sources &amp; Coefficients »  →  cliquer ici" xr:uid="{75D9A453-00D1-4E13-B187-AD8C8FE1511B}"/>
    <hyperlink ref="E9" r:id="rId2" xr:uid="{8A2DDE15-611C-4B01-A515-736518F8CD23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31F7-AF00-4FAA-B64F-6F968988706C}">
  <sheetPr>
    <tabColor rgb="FFE1E109"/>
    <pageSetUpPr fitToPage="1"/>
  </sheetPr>
  <dimension ref="A1:H31"/>
  <sheetViews>
    <sheetView showGridLines="0" zoomScaleNormal="100" workbookViewId="0">
      <pane ySplit="2" topLeftCell="A3" activePane="bottomLeft" state="frozen"/>
      <selection pane="bottomLeft" activeCell="C36" sqref="C36"/>
    </sheetView>
  </sheetViews>
  <sheetFormatPr baseColWidth="10" defaultColWidth="8.6328125" defaultRowHeight="14.5" x14ac:dyDescent="0.35"/>
  <cols>
    <col min="1" max="1" width="2" style="1" customWidth="1"/>
    <col min="2" max="2" width="30.6328125" style="1" bestFit="1" customWidth="1"/>
    <col min="3" max="3" width="22.36328125" style="1" customWidth="1"/>
    <col min="4" max="4" width="15.453125" style="1" customWidth="1"/>
    <col min="5" max="5" width="10.81640625" style="1" customWidth="1"/>
    <col min="6" max="6" width="12" style="1" bestFit="1" customWidth="1"/>
    <col min="7" max="7" width="8.81640625" style="1" customWidth="1"/>
    <col min="8" max="8" width="2" style="1" customWidth="1"/>
  </cols>
  <sheetData>
    <row r="1" spans="2:8" x14ac:dyDescent="0.35">
      <c r="B1" s="35" t="s">
        <v>245</v>
      </c>
    </row>
    <row r="2" spans="2:8" ht="27" customHeight="1" x14ac:dyDescent="0.35">
      <c r="B2" s="235" t="s">
        <v>296</v>
      </c>
      <c r="C2" s="236"/>
      <c r="D2" s="236"/>
      <c r="E2" s="236"/>
      <c r="F2" s="236"/>
      <c r="G2" s="237"/>
      <c r="H2" s="5"/>
    </row>
    <row r="3" spans="2:8" ht="17" x14ac:dyDescent="0.35">
      <c r="B3" s="238" t="s">
        <v>271</v>
      </c>
      <c r="C3" s="239"/>
      <c r="D3" s="239"/>
      <c r="E3" s="239"/>
      <c r="F3" s="239"/>
      <c r="G3" s="240"/>
      <c r="H3" s="5"/>
    </row>
    <row r="4" spans="2:8" x14ac:dyDescent="0.35">
      <c r="B4" s="241" t="s">
        <v>272</v>
      </c>
      <c r="C4" s="214"/>
      <c r="D4" s="214"/>
      <c r="E4" s="214"/>
      <c r="F4" s="214"/>
      <c r="G4" s="215"/>
      <c r="H4" s="5"/>
    </row>
    <row r="5" spans="2:8" x14ac:dyDescent="0.35">
      <c r="B5" s="242" t="s">
        <v>290</v>
      </c>
      <c r="C5" s="243"/>
      <c r="D5" s="243"/>
      <c r="E5" s="243"/>
      <c r="F5" s="243"/>
      <c r="G5" s="244"/>
      <c r="H5" s="5"/>
    </row>
    <row r="6" spans="2:8" ht="31.5" customHeight="1" x14ac:dyDescent="0.35">
      <c r="B6" s="219" t="s">
        <v>291</v>
      </c>
      <c r="C6" s="220"/>
      <c r="D6" s="220"/>
      <c r="E6" s="220"/>
      <c r="F6" s="220"/>
      <c r="G6" s="221"/>
      <c r="H6" s="5"/>
    </row>
    <row r="7" spans="2:8" ht="19.5" customHeight="1" x14ac:dyDescent="0.35">
      <c r="B7" s="232" t="s">
        <v>33</v>
      </c>
      <c r="C7" s="233"/>
      <c r="D7" s="233"/>
      <c r="E7" s="233"/>
      <c r="F7" s="233"/>
      <c r="G7" s="234"/>
      <c r="H7" s="5"/>
    </row>
    <row r="8" spans="2:8" ht="15" thickBot="1" x14ac:dyDescent="0.4">
      <c r="B8" s="28" t="s">
        <v>34</v>
      </c>
      <c r="C8" s="3" t="s">
        <v>35</v>
      </c>
      <c r="D8" s="3" t="s">
        <v>16</v>
      </c>
      <c r="E8" s="79"/>
      <c r="F8" s="15"/>
      <c r="G8" s="31"/>
      <c r="H8" s="5"/>
    </row>
    <row r="9" spans="2:8" ht="19" thickBot="1" x14ac:dyDescent="0.4">
      <c r="B9" s="128" t="s">
        <v>273</v>
      </c>
      <c r="C9" s="151">
        <v>1</v>
      </c>
      <c r="D9" s="151" t="s">
        <v>81</v>
      </c>
      <c r="E9" s="80"/>
      <c r="F9" s="230"/>
      <c r="G9" s="231"/>
      <c r="H9" s="5"/>
    </row>
    <row r="10" spans="2:8" x14ac:dyDescent="0.35">
      <c r="B10" s="228" t="s">
        <v>309</v>
      </c>
      <c r="C10" s="229"/>
      <c r="D10" s="229"/>
      <c r="E10" s="222" t="s">
        <v>310</v>
      </c>
      <c r="F10" s="222"/>
      <c r="G10" s="223"/>
      <c r="H10" s="5"/>
    </row>
    <row r="11" spans="2:8" x14ac:dyDescent="0.35">
      <c r="B11" s="232" t="s">
        <v>18</v>
      </c>
      <c r="C11" s="233"/>
      <c r="D11" s="233"/>
      <c r="E11" s="233"/>
      <c r="F11" s="233"/>
      <c r="G11" s="234"/>
      <c r="H11" s="5"/>
    </row>
    <row r="12" spans="2:8" ht="9" customHeight="1" x14ac:dyDescent="0.35">
      <c r="B12" s="75"/>
      <c r="C12" s="76"/>
      <c r="D12" s="76"/>
      <c r="E12" s="76"/>
      <c r="F12" s="76"/>
      <c r="G12" s="77"/>
      <c r="H12" s="5"/>
    </row>
    <row r="13" spans="2:8" ht="13" customHeight="1" x14ac:dyDescent="0.35">
      <c r="B13" s="108" t="s">
        <v>38</v>
      </c>
      <c r="C13" s="109" t="s">
        <v>20</v>
      </c>
      <c r="D13" s="109" t="s">
        <v>39</v>
      </c>
      <c r="E13" s="110" t="s">
        <v>40</v>
      </c>
      <c r="F13" s="109" t="s">
        <v>41</v>
      </c>
      <c r="G13" s="111" t="s">
        <v>247</v>
      </c>
      <c r="H13" s="5"/>
    </row>
    <row r="14" spans="2:8" ht="15.5" x14ac:dyDescent="0.35">
      <c r="B14" s="39" t="s">
        <v>72</v>
      </c>
      <c r="C14" s="53">
        <f>IFERROR(IF(OR($C$9="",$C$9=0),0,($C$9*(IF($D$9="kg",1,IF($D$9="tonne",1000,IF($D$9="litre",1/$E$16,IF($D$9="MWh PCI",1/$E$18,IF($D$9="kWh PCI",1/($E$18*1000),IF($D$9="tep PCI",11630/($E$18*1000),IF($D$9="MWh PCS",1/$E$17,1))))))))*$E$14)),"—")</f>
        <v>71.942446043165461</v>
      </c>
      <c r="D14" s="41" t="s">
        <v>73</v>
      </c>
      <c r="E14" s="153">
        <v>1</v>
      </c>
      <c r="F14" s="6" t="s">
        <v>91</v>
      </c>
      <c r="G14" s="33"/>
      <c r="H14" s="5"/>
    </row>
    <row r="15" spans="2:8" ht="15.5" x14ac:dyDescent="0.35">
      <c r="B15" s="39" t="s">
        <v>86</v>
      </c>
      <c r="C15" s="53">
        <f>IFERROR(IF(OR($C$9="",$C$9=0),0,($C$9*(IF($D$9="kg",1,IF($D$9="tonne",1000,IF($D$9="litre",1/$E$16,IF($D$9="MWh PCI",1/$E$18,IF($D$9="kWh PCI",1/($E$18*1000),IF($D$9="tep PCI",11630/($E$18*1000),IF($D$9="MWh PCS",1/$E$17,1))))))))*$E$15)),"—")</f>
        <v>7.1942446043165464E-2</v>
      </c>
      <c r="D15" s="41" t="s">
        <v>71</v>
      </c>
      <c r="E15" s="153">
        <v>1E-3</v>
      </c>
      <c r="F15" s="6" t="s">
        <v>100</v>
      </c>
      <c r="G15" s="33"/>
      <c r="H15" s="5"/>
    </row>
    <row r="16" spans="2:8" ht="15.5" x14ac:dyDescent="0.35">
      <c r="B16" s="39" t="s">
        <v>97</v>
      </c>
      <c r="C16" s="53">
        <f>IFERROR(IF(OR($C$9="",$C$9=0),0,($C$9*(IF($D$9="kg",1,IF($D$9="tonne",1000,IF($D$9="litre",1/$E$16,IF($D$9="MWh PCI",1/$E$18,IF($D$9="kWh PCI",1/($E$18*1000),IF($D$9="tep PCI",11630/($E$18*1000),IF($D$9="MWh PCS",1/$E$17,1))))))))*$E$16)),"—")</f>
        <v>139.69406998672906</v>
      </c>
      <c r="D16" s="41" t="s">
        <v>96</v>
      </c>
      <c r="E16" s="154">
        <f>1/'Sources &amp; Coefficients'!D17</f>
        <v>1.941747572815534</v>
      </c>
      <c r="F16" s="6" t="s">
        <v>101</v>
      </c>
      <c r="G16" s="69" t="s">
        <v>270</v>
      </c>
      <c r="H16" s="5"/>
    </row>
    <row r="17" spans="2:8" ht="15.5" x14ac:dyDescent="0.35">
      <c r="B17" s="39" t="s">
        <v>80</v>
      </c>
      <c r="C17" s="53">
        <f>IFERROR(IF(OR($C$9="",$C$9=0),0,($C$9*(IF($D$9="kg",1,IF($D$9="tonne",1000,IF($D$9="litre",1/$E$16,IF($D$9="MWh PCI",1/$E$18,IF($D$9="kWh PCI",1/($E$18*1000),IF($D$9="tep PCI",11630/($E$18*1000),IF($D$9="MWh PCS",1/$E$17,1))))))))*$E$17)),"—")</f>
        <v>1</v>
      </c>
      <c r="D17" s="41" t="s">
        <v>81</v>
      </c>
      <c r="E17" s="155">
        <f>'Sources &amp; Coefficients'!D19/1000</f>
        <v>1.3900000000000001E-2</v>
      </c>
      <c r="F17" s="6" t="s">
        <v>94</v>
      </c>
      <c r="G17" s="135" t="s">
        <v>270</v>
      </c>
      <c r="H17" s="5"/>
    </row>
    <row r="18" spans="2:8" ht="15.5" x14ac:dyDescent="0.35">
      <c r="B18" s="39" t="s">
        <v>61</v>
      </c>
      <c r="C18" s="53">
        <f>IFERROR(IF(OR($C$9="",$C$9=0),0,($C$9*(IF($D$9="kg",1,IF($D$9="tonne",1000,IF($D$9="litre",1/$E$16,IF($D$9="MWh PCI",1/$E$18,IF($D$9="kWh PCI",1/($E$18*1000),IF($D$9="tep PCI",11630/($E$18*1000),IF($D$9="MWh PCS",1/$E$17,1))))))))*$E$18)),"—")</f>
        <v>0.9194244604316546</v>
      </c>
      <c r="D18" s="41" t="s">
        <v>62</v>
      </c>
      <c r="E18" s="155">
        <f>'Sources &amp; Coefficients'!D18/1000</f>
        <v>1.278E-2</v>
      </c>
      <c r="F18" s="6" t="s">
        <v>92</v>
      </c>
      <c r="G18" s="69" t="s">
        <v>270</v>
      </c>
      <c r="H18" s="5"/>
    </row>
    <row r="19" spans="2:8" ht="15.5" x14ac:dyDescent="0.35">
      <c r="B19" s="39" t="s">
        <v>59</v>
      </c>
      <c r="C19" s="53">
        <f>IFERROR(IF(OR($C$9="",$C$9=0),0,($C$9*(IF($D$9="kg",1,IF($D$9="tonne",1000,IF($D$9="litre",1/$E$16,IF($D$9="MWh PCI",1/$E$18,IF($D$9="kWh PCI",1/($E$18*1000),IF($D$9="tep PCI",11630/($E$18*1000),IF($D$9="MWh PCS",1/$E$17,1))))))))*$E$19)),"—")</f>
        <v>919.42446043165455</v>
      </c>
      <c r="D19" s="41" t="s">
        <v>60</v>
      </c>
      <c r="E19" s="153">
        <f>$E$18*1000</f>
        <v>12.78</v>
      </c>
      <c r="F19" s="6" t="s">
        <v>93</v>
      </c>
      <c r="G19" s="33"/>
      <c r="H19" s="5"/>
    </row>
    <row r="20" spans="2:8" ht="15.5" x14ac:dyDescent="0.35">
      <c r="B20" s="39" t="s">
        <v>64</v>
      </c>
      <c r="C20" s="53">
        <f>IFERROR(IF(OR($C$9="",$C$9=0),0,($C$9*(IF($D$9="kg",1,IF($D$9="tonne",1000,IF($D$9="litre",1/$E$16,IF($D$9="MWh PCI",1/$E$18,IF($D$9="kWh PCI",1/($E$18*1000),IF($D$9="tep PCI",11630/($E$18*1000),IF($D$9="MWh PCS",1/$E$17,1))))))))*$E$20)),"—")</f>
        <v>7.9056273467898064E-2</v>
      </c>
      <c r="D20" s="41" t="s">
        <v>23</v>
      </c>
      <c r="E20" s="153">
        <f>$E$18*1000/11630</f>
        <v>1.0988822012037833E-3</v>
      </c>
      <c r="F20" s="6" t="s">
        <v>95</v>
      </c>
      <c r="G20" s="69"/>
      <c r="H20" s="5"/>
    </row>
    <row r="21" spans="2:8" ht="15.5" x14ac:dyDescent="0.35">
      <c r="B21" s="39" t="s">
        <v>75</v>
      </c>
      <c r="C21" s="53">
        <f>IFERROR(IF(OR($C$9="",$C$9=0),0,($C$9*(IF($D$9="kg",1,IF($D$9="tonne",1000,IF($D$9="litre",1/$E$16,IF($D$9="MWh PCI",1/$E$18,IF($D$9="kWh PCI",1/($E$18*1000),IF($D$9="tep PCI",11630/($E$18*1000),IF($D$9="MWh PCS",1/$E$17,1))))))))*$E$21)),"—")</f>
        <v>217.26618705035969</v>
      </c>
      <c r="D21" s="41" t="s">
        <v>49</v>
      </c>
      <c r="E21" s="153">
        <f>'Sources &amp; Coefficients'!D21</f>
        <v>3.02</v>
      </c>
      <c r="F21" s="6" t="s">
        <v>102</v>
      </c>
      <c r="G21" s="69" t="s">
        <v>270</v>
      </c>
      <c r="H21" s="5"/>
    </row>
    <row r="22" spans="2:8" ht="15" customHeight="1" x14ac:dyDescent="0.35">
      <c r="B22" s="25"/>
      <c r="C22" s="26"/>
      <c r="D22" s="26"/>
      <c r="E22" s="26"/>
      <c r="F22" s="26"/>
      <c r="G22" s="45"/>
      <c r="H22" s="5"/>
    </row>
    <row r="23" spans="2:8" ht="15" customHeight="1" x14ac:dyDescent="0.35">
      <c r="G23" s="5"/>
      <c r="H23" s="5"/>
    </row>
    <row r="24" spans="2:8" ht="15" customHeight="1" x14ac:dyDescent="0.35">
      <c r="B24" s="198" t="s">
        <v>51</v>
      </c>
      <c r="C24" s="198"/>
      <c r="D24" s="198"/>
      <c r="E24" s="198"/>
      <c r="F24" s="198"/>
      <c r="G24" s="198"/>
      <c r="H24" s="5"/>
    </row>
    <row r="25" spans="2:8" ht="15" customHeight="1" x14ac:dyDescent="0.35">
      <c r="G25" s="5"/>
      <c r="H25" s="5"/>
    </row>
    <row r="26" spans="2:8" ht="15" customHeight="1" x14ac:dyDescent="0.35">
      <c r="G26" s="5"/>
      <c r="H26" s="5"/>
    </row>
    <row r="27" spans="2:8" ht="15" customHeight="1" x14ac:dyDescent="0.35">
      <c r="G27" s="5"/>
      <c r="H27" s="5"/>
    </row>
    <row r="28" spans="2:8" ht="15" customHeight="1" x14ac:dyDescent="0.35">
      <c r="G28" s="5"/>
      <c r="H28" s="5"/>
    </row>
    <row r="29" spans="2:8" ht="15" customHeight="1" x14ac:dyDescent="0.35">
      <c r="G29" s="5"/>
      <c r="H29" s="5"/>
    </row>
    <row r="30" spans="2:8" ht="15" customHeight="1" x14ac:dyDescent="0.35">
      <c r="G30" s="5"/>
      <c r="H30" s="5"/>
    </row>
    <row r="31" spans="2:8" ht="15" customHeight="1" x14ac:dyDescent="0.35">
      <c r="G31" s="5"/>
      <c r="H31" s="5"/>
    </row>
  </sheetData>
  <sheetProtection algorithmName="SHA-512" hashValue="kOftmzEAbDs66FPCXpmrVK8HVA/MUJXT0fc8CGbbXvVIWmS+AygWs9zvYuF9Itv8YvlKA8y6QOdq/ZRK5pYUYg==" saltValue="3Q/mspeQIMmzYCcCUYmEsw==" spinCount="100000" sheet="1" objects="1" scenarios="1" formatCells="0" formatColumns="0" formatRows="0" insertColumns="0" insertRows="0" insertHyperlinks="0" deleteColumns="0" deleteRows="0"/>
  <mergeCells count="11">
    <mergeCell ref="B24:G24"/>
    <mergeCell ref="F9:G9"/>
    <mergeCell ref="B11:G11"/>
    <mergeCell ref="B2:G2"/>
    <mergeCell ref="B3:G3"/>
    <mergeCell ref="B4:G4"/>
    <mergeCell ref="B5:G5"/>
    <mergeCell ref="B6:G6"/>
    <mergeCell ref="B7:G7"/>
    <mergeCell ref="B10:D10"/>
    <mergeCell ref="E10:G10"/>
  </mergeCells>
  <dataValidations count="2">
    <dataValidation type="list" sqref="D9" xr:uid="{6D16D6BE-65CE-4BC8-84C2-1302DF6E7D1B}">
      <formula1>"kg,tonne,litre,MWh PCS,MWh PCI,kWh PCI,tep PCI"</formula1>
    </dataValidation>
    <dataValidation type="whole" sqref="E9" xr:uid="{4E595669-8229-44DA-8D29-9D9211C7099D}">
      <formula1>0</formula1>
      <formula2>10</formula2>
    </dataValidation>
  </dataValidations>
  <hyperlinks>
    <hyperlink ref="B1" location="'🏠 Accueil'!A1" display="Retour Accueil" xr:uid="{CBE58E80-765A-4F29-946E-A3C6E376B6B5}"/>
    <hyperlink ref="G21" location="'Sources &amp; Coefficients'!D19" display="→ S&amp;C" xr:uid="{8F012D63-8067-4F01-9A52-836BD6E08C28}"/>
    <hyperlink ref="G16" location="'Sources &amp; Coefficients'!D17" display="→ S&amp;C" xr:uid="{A3D15C86-F327-4598-A80E-A69A8E769284}"/>
    <hyperlink ref="G18" location="'Sources &amp; Coefficients'!D18" display="→ S&amp;C" xr:uid="{ADEE5CC9-BAF6-4D3D-B6AB-DB83D14E2EE9}"/>
    <hyperlink ref="B24" r:id="rId1" location="'Sources%20&amp;%20Coefficients'!B2" xr:uid="{387242C5-945A-4064-87D8-DAA3B15C71DE}"/>
    <hyperlink ref="B24:G24" location="'Sources &amp; Coefficients'!A1" display="📚  Sources : voir onglet « Sources &amp; Coefficients »  →  cliquer ici" xr:uid="{0DCA2A5A-63BE-4085-A728-3EEF52A81F04}"/>
    <hyperlink ref="E10" r:id="rId2" xr:uid="{43F5B8C7-C8D0-4835-BC4F-2C6AA8FB299C}"/>
    <hyperlink ref="G17" location="'Sources &amp; Coefficients'!D19" display="→ S&amp;C" xr:uid="{02A00D32-1DC9-416F-9548-B6F8AE100E2A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D195-0671-4BB6-BFBE-148459F3FB07}">
  <sheetPr>
    <tabColor rgb="FFD3CE08"/>
    <pageSetUpPr fitToPage="1"/>
  </sheetPr>
  <dimension ref="A1:H31"/>
  <sheetViews>
    <sheetView showGridLines="0" zoomScaleNormal="100" workbookViewId="0">
      <pane ySplit="2" topLeftCell="A3" activePane="bottomLeft" state="frozen"/>
      <selection pane="bottomLeft" activeCell="C31" sqref="C31"/>
    </sheetView>
  </sheetViews>
  <sheetFormatPr baseColWidth="10" defaultColWidth="8.6328125" defaultRowHeight="14.5" x14ac:dyDescent="0.35"/>
  <cols>
    <col min="1" max="1" width="2" style="1" customWidth="1"/>
    <col min="2" max="2" width="34.36328125" style="1" customWidth="1"/>
    <col min="3" max="3" width="26.90625" style="1" customWidth="1"/>
    <col min="4" max="4" width="16.1796875" style="1" customWidth="1"/>
    <col min="5" max="5" width="11.1796875" style="1" customWidth="1"/>
    <col min="6" max="6" width="12" style="1" bestFit="1" customWidth="1"/>
    <col min="7" max="7" width="9.36328125" style="1" customWidth="1"/>
    <col min="8" max="8" width="2" style="1" customWidth="1"/>
  </cols>
  <sheetData>
    <row r="1" spans="2:8" x14ac:dyDescent="0.35">
      <c r="B1" s="35" t="s">
        <v>245</v>
      </c>
    </row>
    <row r="2" spans="2:8" ht="34" customHeight="1" x14ac:dyDescent="0.35">
      <c r="B2" s="248" t="s">
        <v>295</v>
      </c>
      <c r="C2" s="249"/>
      <c r="D2" s="249"/>
      <c r="E2" s="249"/>
      <c r="F2" s="249"/>
      <c r="G2" s="250"/>
      <c r="H2" s="5"/>
    </row>
    <row r="3" spans="2:8" ht="17" x14ac:dyDescent="0.35">
      <c r="B3" s="251" t="s">
        <v>282</v>
      </c>
      <c r="C3" s="252"/>
      <c r="D3" s="252"/>
      <c r="E3" s="252"/>
      <c r="F3" s="252"/>
      <c r="G3" s="253"/>
      <c r="H3" s="5"/>
    </row>
    <row r="4" spans="2:8" x14ac:dyDescent="0.35">
      <c r="B4" s="241" t="s">
        <v>283</v>
      </c>
      <c r="C4" s="214"/>
      <c r="D4" s="214"/>
      <c r="E4" s="214"/>
      <c r="F4" s="214"/>
      <c r="G4" s="215"/>
      <c r="H4" s="5"/>
    </row>
    <row r="5" spans="2:8" x14ac:dyDescent="0.35">
      <c r="B5" s="242" t="s">
        <v>290</v>
      </c>
      <c r="C5" s="243"/>
      <c r="D5" s="243"/>
      <c r="E5" s="243"/>
      <c r="F5" s="243"/>
      <c r="G5" s="244"/>
      <c r="H5" s="5"/>
    </row>
    <row r="6" spans="2:8" ht="35" customHeight="1" x14ac:dyDescent="0.35">
      <c r="B6" s="219" t="s">
        <v>292</v>
      </c>
      <c r="C6" s="220"/>
      <c r="D6" s="220"/>
      <c r="E6" s="220"/>
      <c r="F6" s="220"/>
      <c r="G6" s="221"/>
      <c r="H6" s="5"/>
    </row>
    <row r="7" spans="2:8" ht="19.5" customHeight="1" x14ac:dyDescent="0.35">
      <c r="B7" s="245" t="s">
        <v>33</v>
      </c>
      <c r="C7" s="246"/>
      <c r="D7" s="246"/>
      <c r="E7" s="246"/>
      <c r="F7" s="246"/>
      <c r="G7" s="247"/>
      <c r="H7" s="5"/>
    </row>
    <row r="8" spans="2:8" ht="15" thickBot="1" x14ac:dyDescent="0.4">
      <c r="B8" s="28" t="s">
        <v>34</v>
      </c>
      <c r="C8" s="3" t="s">
        <v>35</v>
      </c>
      <c r="D8" s="3" t="s">
        <v>16</v>
      </c>
      <c r="E8" s="79"/>
      <c r="F8" s="15"/>
      <c r="G8" s="31"/>
      <c r="H8" s="5"/>
    </row>
    <row r="9" spans="2:8" ht="19" thickBot="1" x14ac:dyDescent="0.4">
      <c r="B9" s="128" t="s">
        <v>281</v>
      </c>
      <c r="C9" s="151">
        <v>1</v>
      </c>
      <c r="D9" s="151" t="s">
        <v>81</v>
      </c>
      <c r="E9" s="80"/>
      <c r="F9" s="230"/>
      <c r="G9" s="231"/>
      <c r="H9" s="5"/>
    </row>
    <row r="10" spans="2:8" x14ac:dyDescent="0.35">
      <c r="B10" s="228" t="s">
        <v>309</v>
      </c>
      <c r="C10" s="229"/>
      <c r="D10" s="229"/>
      <c r="E10" s="222" t="s">
        <v>310</v>
      </c>
      <c r="F10" s="222"/>
      <c r="G10" s="223"/>
      <c r="H10" s="5"/>
    </row>
    <row r="11" spans="2:8" x14ac:dyDescent="0.35">
      <c r="B11" s="245" t="s">
        <v>18</v>
      </c>
      <c r="C11" s="246"/>
      <c r="D11" s="246"/>
      <c r="E11" s="246"/>
      <c r="F11" s="246"/>
      <c r="G11" s="247"/>
      <c r="H11" s="5"/>
    </row>
    <row r="12" spans="2:8" ht="9" customHeight="1" x14ac:dyDescent="0.35">
      <c r="B12" s="75"/>
      <c r="C12" s="76"/>
      <c r="D12" s="76"/>
      <c r="E12" s="76"/>
      <c r="F12" s="76"/>
      <c r="G12" s="77"/>
      <c r="H12" s="5"/>
    </row>
    <row r="13" spans="2:8" ht="13" customHeight="1" x14ac:dyDescent="0.35">
      <c r="B13" s="112" t="s">
        <v>38</v>
      </c>
      <c r="C13" s="113" t="s">
        <v>20</v>
      </c>
      <c r="D13" s="113" t="s">
        <v>39</v>
      </c>
      <c r="E13" s="114" t="s">
        <v>40</v>
      </c>
      <c r="F13" s="113" t="s">
        <v>41</v>
      </c>
      <c r="G13" s="115" t="s">
        <v>247</v>
      </c>
      <c r="H13" s="5"/>
    </row>
    <row r="14" spans="2:8" ht="15.5" x14ac:dyDescent="0.35">
      <c r="B14" s="39" t="s">
        <v>72</v>
      </c>
      <c r="C14" s="53">
        <f>IFERROR(IF(OR($C$9="",$C$9=0),0,($C$9*(IF($D$9="kg",1,IF($D$9="tonne",1000,IF($D$9="litre",1/$E$16,IF($D$9="MWh PCI",1/$E$18,IF($D$9="kWh PCI",1/($E$18*1000),IF($D$9="tep PCI",11630/($E$18*1000),IF($D$9="MWh PCS",1/$E$17,1))))))))*$E$14)),"—")</f>
        <v>72.463768115942017</v>
      </c>
      <c r="D14" s="41" t="s">
        <v>73</v>
      </c>
      <c r="E14" s="153">
        <v>1</v>
      </c>
      <c r="F14" s="6" t="s">
        <v>91</v>
      </c>
      <c r="G14" s="33"/>
      <c r="H14" s="5"/>
    </row>
    <row r="15" spans="2:8" ht="15.5" x14ac:dyDescent="0.35">
      <c r="B15" s="39" t="s">
        <v>86</v>
      </c>
      <c r="C15" s="53">
        <f>IFERROR(IF(OR($C$9="",$C$9=0),0,($C$9*(IF($D$9="kg",1,IF($D$9="tonne",1000,IF($D$9="litre",1/$E$16,IF($D$9="MWh PCI",1/$E$18,IF($D$9="kWh PCI",1/($E$18*1000),IF($D$9="tep PCI",11630/($E$18*1000),IF($D$9="MWh PCS",1/$E$17,1))))))))*$E$15)),"—")</f>
        <v>7.2463768115942018E-2</v>
      </c>
      <c r="D15" s="41" t="s">
        <v>71</v>
      </c>
      <c r="E15" s="153">
        <v>1E-3</v>
      </c>
      <c r="F15" s="6" t="s">
        <v>100</v>
      </c>
      <c r="G15" s="33"/>
      <c r="H15" s="5"/>
    </row>
    <row r="16" spans="2:8" ht="15.5" x14ac:dyDescent="0.35">
      <c r="B16" s="39" t="s">
        <v>97</v>
      </c>
      <c r="C16" s="53">
        <f>IFERROR(IF(OR($C$9="",$C$9=0),0,($C$9*(IF($D$9="kg",1,IF($D$9="tonne",1000,IF($D$9="litre",1/$E$16,IF($D$9="MWh PCI",1/$E$18,IF($D$9="kWh PCI",1/($E$18*1000),IF($D$9="tep PCI",11630/($E$18*1000),IF($D$9="MWh PCS",1/$E$17,1))))))))*$E$16)),"—")</f>
        <v>123.86968908708037</v>
      </c>
      <c r="D16" s="41" t="s">
        <v>96</v>
      </c>
      <c r="E16" s="154">
        <f>1/'Sources &amp; Coefficients'!D22</f>
        <v>1.7094017094017095</v>
      </c>
      <c r="F16" s="6" t="s">
        <v>101</v>
      </c>
      <c r="G16" s="69" t="s">
        <v>270</v>
      </c>
      <c r="H16" s="5"/>
    </row>
    <row r="17" spans="2:8" ht="15.5" x14ac:dyDescent="0.35">
      <c r="B17" s="39" t="s">
        <v>80</v>
      </c>
      <c r="C17" s="53">
        <f>IFERROR(IF(OR($C$9="",$C$9=0),0,($C$9*(IF($D$9="kg",1,IF($D$9="tonne",1000,IF($D$9="litre",1/$E$16,IF($D$9="MWh PCI",1/$E$18,IF($D$9="kWh PCI",1/($E$18*1000),IF($D$9="tep PCI",11630/($E$18*1000),IF($D$9="MWh PCS",1/$E$17,1))))))))*$E$17)),"—")</f>
        <v>0.99999999999999989</v>
      </c>
      <c r="D17" s="41" t="s">
        <v>81</v>
      </c>
      <c r="E17" s="155">
        <f>'Sources &amp; Coefficients'!D24/1000</f>
        <v>1.3800000000000002E-2</v>
      </c>
      <c r="F17" s="6" t="s">
        <v>94</v>
      </c>
      <c r="G17" s="69" t="s">
        <v>270</v>
      </c>
      <c r="H17" s="5"/>
    </row>
    <row r="18" spans="2:8" ht="15.5" x14ac:dyDescent="0.35">
      <c r="B18" s="39" t="s">
        <v>61</v>
      </c>
      <c r="C18" s="53">
        <f>IFERROR(IF(OR($C$9="",$C$9=0),0,($C$9*(IF($D$9="kg",1,IF($D$9="tonne",1000,IF($D$9="litre",1/$E$16,IF($D$9="MWh PCI",1/$E$18,IF($D$9="kWh PCI",1/($E$18*1000),IF($D$9="tep PCI",11630/($E$18*1000),IF($D$9="MWh PCS",1/$E$17,1))))))))*$E$18)),"—")</f>
        <v>0.91811594202898539</v>
      </c>
      <c r="D18" s="41" t="s">
        <v>62</v>
      </c>
      <c r="E18" s="155">
        <f>'Sources &amp; Coefficients'!D23/1000</f>
        <v>1.2670000000000001E-2</v>
      </c>
      <c r="F18" s="6" t="s">
        <v>92</v>
      </c>
      <c r="G18" s="69" t="s">
        <v>270</v>
      </c>
      <c r="H18" s="5"/>
    </row>
    <row r="19" spans="2:8" ht="15.5" x14ac:dyDescent="0.35">
      <c r="B19" s="39" t="s">
        <v>59</v>
      </c>
      <c r="C19" s="53">
        <f>IFERROR(IF(OR($C$9="",$C$9=0),0,($C$9*(IF($D$9="kg",1,IF($D$9="tonne",1000,IF($D$9="litre",1/$E$16,IF($D$9="MWh PCI",1/$E$18,IF($D$9="kWh PCI",1/($E$18*1000),IF($D$9="tep PCI",11630/($E$18*1000),IF($D$9="MWh PCS",1/$E$17,1))))))))*$E$19)),"—")</f>
        <v>918.11594202898539</v>
      </c>
      <c r="D19" s="41" t="s">
        <v>60</v>
      </c>
      <c r="E19" s="153">
        <f>$E$18*1000</f>
        <v>12.67</v>
      </c>
      <c r="F19" s="6" t="s">
        <v>93</v>
      </c>
      <c r="G19" s="33"/>
      <c r="H19" s="5"/>
    </row>
    <row r="20" spans="2:8" ht="15.5" x14ac:dyDescent="0.35">
      <c r="B20" s="39" t="s">
        <v>64</v>
      </c>
      <c r="C20" s="53">
        <f>IFERROR(IF(OR($C$9="",$C$9=0),0,($C$9*(IF($D$9="kg",1,IF($D$9="tonne",1000,IF($D$9="litre",1/$E$16,IF($D$9="MWh PCI",1/$E$18,IF($D$9="kWh PCI",1/($E$18*1000),IF($D$9="tep PCI",11630/($E$18*1000),IF($D$9="MWh PCS",1/$E$17,1))))))))*$E$20)),"—")</f>
        <v>7.8943761137487981E-2</v>
      </c>
      <c r="D20" s="41" t="s">
        <v>23</v>
      </c>
      <c r="E20" s="153">
        <f>$E$18*1000/11630</f>
        <v>1.0894239036973344E-3</v>
      </c>
      <c r="F20" s="6" t="s">
        <v>95</v>
      </c>
      <c r="G20" s="69"/>
      <c r="H20" s="5"/>
    </row>
    <row r="21" spans="2:8" ht="15.5" x14ac:dyDescent="0.35">
      <c r="B21" s="39" t="s">
        <v>75</v>
      </c>
      <c r="C21" s="53">
        <f>IFERROR(IF(OR($C$9="",$C$9=0),0,($C$9*(IF($D$9="kg",1,IF($D$9="tonne",1000,IF($D$9="litre",1/$E$16,IF($D$9="MWh PCI",1/$E$18,IF($D$9="kWh PCI",1/($E$18*1000),IF($D$9="tep PCI",11630/($E$18*1000),IF($D$9="MWh PCS",1/$E$17,1))))))))*$E$21)),"—")</f>
        <v>218.84057971014488</v>
      </c>
      <c r="D21" s="41" t="s">
        <v>49</v>
      </c>
      <c r="E21" s="153">
        <f>'Sources &amp; Coefficients'!D26</f>
        <v>3.02</v>
      </c>
      <c r="F21" s="6" t="s">
        <v>102</v>
      </c>
      <c r="G21" s="69" t="s">
        <v>270</v>
      </c>
      <c r="H21" s="5"/>
    </row>
    <row r="22" spans="2:8" ht="15" customHeight="1" x14ac:dyDescent="0.35">
      <c r="B22" s="25"/>
      <c r="C22" s="26"/>
      <c r="D22" s="26"/>
      <c r="E22" s="26"/>
      <c r="F22" s="26"/>
      <c r="G22" s="45"/>
      <c r="H22" s="5"/>
    </row>
    <row r="23" spans="2:8" ht="15" customHeight="1" x14ac:dyDescent="0.35">
      <c r="G23" s="5"/>
      <c r="H23" s="5"/>
    </row>
    <row r="24" spans="2:8" ht="15" customHeight="1" x14ac:dyDescent="0.35">
      <c r="B24" s="198" t="s">
        <v>51</v>
      </c>
      <c r="C24" s="198"/>
      <c r="D24" s="198"/>
      <c r="E24" s="198"/>
      <c r="F24" s="198"/>
      <c r="G24" s="198"/>
      <c r="H24" s="5"/>
    </row>
    <row r="25" spans="2:8" ht="15" customHeight="1" x14ac:dyDescent="0.35">
      <c r="G25" s="5"/>
      <c r="H25" s="5"/>
    </row>
    <row r="26" spans="2:8" ht="15" customHeight="1" x14ac:dyDescent="0.35">
      <c r="G26" s="5"/>
      <c r="H26" s="5"/>
    </row>
    <row r="27" spans="2:8" ht="15" customHeight="1" x14ac:dyDescent="0.35">
      <c r="G27" s="5"/>
      <c r="H27" s="5"/>
    </row>
    <row r="28" spans="2:8" ht="15" customHeight="1" x14ac:dyDescent="0.35">
      <c r="G28" s="5"/>
      <c r="H28" s="5"/>
    </row>
    <row r="29" spans="2:8" ht="15" customHeight="1" x14ac:dyDescent="0.35">
      <c r="G29" s="5"/>
      <c r="H29" s="5"/>
    </row>
    <row r="30" spans="2:8" ht="15" customHeight="1" x14ac:dyDescent="0.35">
      <c r="G30" s="5"/>
      <c r="H30" s="5"/>
    </row>
    <row r="31" spans="2:8" ht="15" customHeight="1" x14ac:dyDescent="0.35">
      <c r="G31" s="5"/>
      <c r="H31" s="5"/>
    </row>
  </sheetData>
  <sheetProtection algorithmName="SHA-512" hashValue="Lqe8F6NTGv0IWAj+PPMG+GeK4jTYAkyFhq+YLvJ/Ce4OgNGjnHwqd6LBYDjLgN6cc0ethB0L6BJ24TV/l0B9mw==" saltValue="DZkmM92OjDkmGCdLOZzRfw==" spinCount="100000" sheet="1" objects="1" scenarios="1" formatCells="0" formatColumns="0" formatRows="0" insertColumns="0" insertRows="0" insertHyperlinks="0" deleteColumns="0" deleteRows="0"/>
  <mergeCells count="11">
    <mergeCell ref="B24:G24"/>
    <mergeCell ref="F9:G9"/>
    <mergeCell ref="B11:G11"/>
    <mergeCell ref="B2:G2"/>
    <mergeCell ref="B3:G3"/>
    <mergeCell ref="B4:G4"/>
    <mergeCell ref="B5:G5"/>
    <mergeCell ref="B6:G6"/>
    <mergeCell ref="B7:G7"/>
    <mergeCell ref="B10:D10"/>
    <mergeCell ref="E10:G10"/>
  </mergeCells>
  <dataValidations count="2">
    <dataValidation type="whole" sqref="E9" xr:uid="{A211FF0F-D84E-4E17-BEE7-55292B0B9D93}">
      <formula1>0</formula1>
      <formula2>10</formula2>
    </dataValidation>
    <dataValidation type="list" sqref="D9" xr:uid="{3C9C6C55-9D3D-4113-9F15-A0B5A6387289}">
      <formula1>"kg,tonne,litre,MWh PCS,MWh PCI,kWh PCI,tep PCI"</formula1>
    </dataValidation>
  </dataValidations>
  <hyperlinks>
    <hyperlink ref="B1" location="'🏠 Accueil'!A1" display="Retour Accueil" xr:uid="{B50CA2E0-9A65-445A-905E-DBCD7350D505}"/>
    <hyperlink ref="G21" location="'Sources &amp; Coefficients'!D26" display="→ S&amp;C" xr:uid="{512257E0-D800-4CD4-9354-72B18DD22BCC}"/>
    <hyperlink ref="G16" location="'Sources &amp; Coefficients'!D22" display="→ S&amp;C" xr:uid="{B7EA0A96-99E4-4CAA-88EE-1958F3D242B2}"/>
    <hyperlink ref="G18" location="'Sources &amp; Coefficients'!D23" display="→ S&amp;C" xr:uid="{D5AFCE65-0791-4182-9BA5-570DF133E3FC}"/>
    <hyperlink ref="B24" r:id="rId1" location="'Sources%20&amp;%20Coefficients'!B2" xr:uid="{5884CB46-B3ED-446F-87C8-8AEE4A1A3DB9}"/>
    <hyperlink ref="B24:G24" location="'Sources &amp; Coefficients'!A1" display="📚  Sources : voir onglet « Sources &amp; Coefficients »  →  cliquer ici" xr:uid="{07E06545-3BE3-443D-82E8-E01E8DDDE85B}"/>
    <hyperlink ref="E10" r:id="rId2" xr:uid="{FFCA3C1D-5338-4331-B656-09471307F8FA}"/>
    <hyperlink ref="G17" location="'Sources &amp; Coefficients'!D24" display="→ S&amp;C" xr:uid="{56F35D82-2F96-473E-BE78-716F4511B922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B97D-A295-4F74-88EE-8AF5D72CE189}">
  <sheetPr>
    <tabColor rgb="FFBDB907"/>
    <pageSetUpPr fitToPage="1"/>
  </sheetPr>
  <dimension ref="A1:H31"/>
  <sheetViews>
    <sheetView showGridLines="0" zoomScaleNormal="100" workbookViewId="0">
      <pane ySplit="2" topLeftCell="A3" activePane="bottomLeft" state="frozen"/>
      <selection pane="bottomLeft" activeCell="F36" sqref="F36"/>
    </sheetView>
  </sheetViews>
  <sheetFormatPr baseColWidth="10" defaultColWidth="8.6328125" defaultRowHeight="14.5" x14ac:dyDescent="0.35"/>
  <cols>
    <col min="1" max="1" width="2" style="1" customWidth="1"/>
    <col min="2" max="2" width="30.26953125" style="1" bestFit="1" customWidth="1"/>
    <col min="3" max="3" width="11.81640625" style="1" bestFit="1" customWidth="1"/>
    <col min="4" max="4" width="11.90625" style="1" bestFit="1" customWidth="1"/>
    <col min="5" max="5" width="11.1796875" style="1" bestFit="1" customWidth="1"/>
    <col min="6" max="6" width="12" style="1" bestFit="1" customWidth="1"/>
    <col min="7" max="7" width="5.81640625" style="1" customWidth="1"/>
    <col min="8" max="8" width="2" style="1" customWidth="1"/>
  </cols>
  <sheetData>
    <row r="1" spans="2:8" x14ac:dyDescent="0.35">
      <c r="B1" s="35" t="s">
        <v>245</v>
      </c>
    </row>
    <row r="2" spans="2:8" ht="29.5" customHeight="1" x14ac:dyDescent="0.35">
      <c r="B2" s="254" t="s">
        <v>294</v>
      </c>
      <c r="C2" s="255"/>
      <c r="D2" s="255"/>
      <c r="E2" s="255"/>
      <c r="F2" s="255"/>
      <c r="G2" s="256"/>
      <c r="H2" s="5"/>
    </row>
    <row r="3" spans="2:8" ht="17" x14ac:dyDescent="0.35">
      <c r="B3" s="260" t="s">
        <v>316</v>
      </c>
      <c r="C3" s="261"/>
      <c r="D3" s="261"/>
      <c r="E3" s="261"/>
      <c r="F3" s="261"/>
      <c r="G3" s="262"/>
      <c r="H3" s="5"/>
    </row>
    <row r="4" spans="2:8" ht="45" customHeight="1" x14ac:dyDescent="0.35">
      <c r="B4" s="263" t="s">
        <v>317</v>
      </c>
      <c r="C4" s="214"/>
      <c r="D4" s="214"/>
      <c r="E4" s="214"/>
      <c r="F4" s="214"/>
      <c r="G4" s="215"/>
      <c r="H4" s="5"/>
    </row>
    <row r="5" spans="2:8" x14ac:dyDescent="0.35">
      <c r="B5" s="242" t="s">
        <v>290</v>
      </c>
      <c r="C5" s="243"/>
      <c r="D5" s="243"/>
      <c r="E5" s="243"/>
      <c r="F5" s="243"/>
      <c r="G5" s="244"/>
      <c r="H5" s="5"/>
    </row>
    <row r="6" spans="2:8" ht="48.5" customHeight="1" x14ac:dyDescent="0.35">
      <c r="B6" s="219" t="s">
        <v>293</v>
      </c>
      <c r="C6" s="220"/>
      <c r="D6" s="220"/>
      <c r="E6" s="220"/>
      <c r="F6" s="220"/>
      <c r="G6" s="221"/>
      <c r="H6" s="5"/>
    </row>
    <row r="7" spans="2:8" ht="19.5" customHeight="1" x14ac:dyDescent="0.35">
      <c r="B7" s="257" t="s">
        <v>33</v>
      </c>
      <c r="C7" s="258"/>
      <c r="D7" s="258"/>
      <c r="E7" s="258"/>
      <c r="F7" s="258"/>
      <c r="G7" s="259"/>
      <c r="H7" s="5"/>
    </row>
    <row r="8" spans="2:8" ht="26.5" thickBot="1" x14ac:dyDescent="0.4">
      <c r="B8" s="28" t="s">
        <v>34</v>
      </c>
      <c r="C8" s="3" t="s">
        <v>35</v>
      </c>
      <c r="D8" s="3" t="s">
        <v>16</v>
      </c>
      <c r="E8" s="79"/>
      <c r="F8" s="15"/>
      <c r="G8" s="31"/>
      <c r="H8" s="5"/>
    </row>
    <row r="9" spans="2:8" ht="19" thickBot="1" x14ac:dyDescent="0.4">
      <c r="B9" s="49" t="s">
        <v>313</v>
      </c>
      <c r="C9" s="151">
        <v>1</v>
      </c>
      <c r="D9" s="151" t="s">
        <v>81</v>
      </c>
      <c r="E9" s="80"/>
      <c r="F9" s="230"/>
      <c r="G9" s="231"/>
      <c r="H9" s="5"/>
    </row>
    <row r="10" spans="2:8" ht="15" customHeight="1" x14ac:dyDescent="0.35">
      <c r="B10" s="14"/>
      <c r="C10" s="15"/>
      <c r="D10" s="15"/>
      <c r="E10" s="15"/>
      <c r="F10" s="15"/>
      <c r="G10" s="31"/>
      <c r="H10" s="5"/>
    </row>
    <row r="11" spans="2:8" x14ac:dyDescent="0.35">
      <c r="B11" s="257" t="s">
        <v>18</v>
      </c>
      <c r="C11" s="258"/>
      <c r="D11" s="258"/>
      <c r="E11" s="258"/>
      <c r="F11" s="258"/>
      <c r="G11" s="259"/>
      <c r="H11" s="5"/>
    </row>
    <row r="12" spans="2:8" ht="9" customHeight="1" x14ac:dyDescent="0.35">
      <c r="B12" s="75"/>
      <c r="C12" s="76"/>
      <c r="D12" s="76"/>
      <c r="E12" s="76"/>
      <c r="F12" s="76"/>
      <c r="G12" s="77"/>
      <c r="H12" s="5"/>
    </row>
    <row r="13" spans="2:8" ht="14" customHeight="1" x14ac:dyDescent="0.35">
      <c r="B13" s="116" t="s">
        <v>38</v>
      </c>
      <c r="C13" s="117" t="s">
        <v>20</v>
      </c>
      <c r="D13" s="117" t="s">
        <v>39</v>
      </c>
      <c r="E13" s="118" t="s">
        <v>40</v>
      </c>
      <c r="F13" s="117" t="s">
        <v>41</v>
      </c>
      <c r="G13" s="119" t="s">
        <v>247</v>
      </c>
      <c r="H13" s="5"/>
    </row>
    <row r="14" spans="2:8" ht="15.5" x14ac:dyDescent="0.35">
      <c r="B14" s="39" t="s">
        <v>72</v>
      </c>
      <c r="C14" s="53">
        <f>IFERROR(IF(OR($C$9="",$C$9=0),0,($C$9*(IF($D$9="kg",1,IF($D$9="tonne",1000,IF($D$9="litre",1/$E$16,IF($D$9="MWh PCI",1/$E$18,IF($D$9="kWh PCI",1/($E$18*1000),IF($D$9="tep PCI",11630/($E$18*1000),IF($D$9="MWh PCS",1/$E$17,1))))))))*$E$14)),"—")</f>
        <v>72.463768115942017</v>
      </c>
      <c r="D14" s="41" t="s">
        <v>73</v>
      </c>
      <c r="E14" s="152">
        <v>1</v>
      </c>
      <c r="F14" s="6" t="s">
        <v>91</v>
      </c>
      <c r="G14" s="33"/>
      <c r="H14" s="5"/>
    </row>
    <row r="15" spans="2:8" ht="15.5" x14ac:dyDescent="0.35">
      <c r="B15" s="39" t="s">
        <v>86</v>
      </c>
      <c r="C15" s="53">
        <f>IFERROR(IF(OR($C$9="",$C$9=0),0,($C$9*(IF($D$9="kg",1,IF($D$9="tonne",1000,IF($D$9="litre",1/$E$16,IF($D$9="MWh PCI",1/$E$18,IF($D$9="kWh PCI",1/($E$18*1000),IF($D$9="tep PCI",11630/($E$18*1000),IF($D$9="MWh PCS",1/$E$17,1))))))))*$E$15)),"—")</f>
        <v>7.2463768115942018E-2</v>
      </c>
      <c r="D15" s="41" t="s">
        <v>71</v>
      </c>
      <c r="E15" s="152">
        <v>1E-3</v>
      </c>
      <c r="F15" s="6" t="s">
        <v>100</v>
      </c>
      <c r="G15" s="33"/>
      <c r="H15" s="5"/>
    </row>
    <row r="16" spans="2:8" ht="15.5" x14ac:dyDescent="0.35">
      <c r="B16" s="39" t="s">
        <v>97</v>
      </c>
      <c r="C16" s="53">
        <f>IFERROR(IF(OR($C$9="",$C$9=0),0,($C$9*(IF($D$9="kg",1,IF($D$9="tonne",1000,IF($D$9="litre",1/$E$16,IF($D$9="MWh PCI",1/$E$18,IF($D$9="kWh PCI",1/($E$18*1000),IF($D$9="tep PCI",11630/($E$18*1000),IF($D$9="MWh PCS",1/$E$17,1))))))))*$E$16)),"—")</f>
        <v>134.69101880286621</v>
      </c>
      <c r="D16" s="41" t="s">
        <v>96</v>
      </c>
      <c r="E16" s="154">
        <f>1/'Sources &amp; Coefficients'!D27</f>
        <v>1.8587360594795539</v>
      </c>
      <c r="F16" s="6" t="s">
        <v>101</v>
      </c>
      <c r="G16" s="69" t="s">
        <v>270</v>
      </c>
      <c r="H16" s="5"/>
    </row>
    <row r="17" spans="2:8" ht="15.5" x14ac:dyDescent="0.35">
      <c r="B17" s="39" t="s">
        <v>80</v>
      </c>
      <c r="C17" s="53">
        <f>IFERROR(IF(OR($C$9="",$C$9=0),0,($C$9*(IF($D$9="kg",1,IF($D$9="tonne",1000,IF($D$9="litre",1/$E$16,IF($D$9="MWh PCI",1/$E$18,IF($D$9="kWh PCI",1/($E$18*1000),IF($D$9="tep PCI",11630/($E$18*1000),IF($D$9="MWh PCS",1/$E$17,1))))))))*$E$17)),"—")</f>
        <v>0.99999999999999989</v>
      </c>
      <c r="D17" s="41" t="s">
        <v>81</v>
      </c>
      <c r="E17" s="152">
        <f>'Sources &amp; Coefficients'!D29/1000</f>
        <v>1.3800000000000002E-2</v>
      </c>
      <c r="F17" s="6" t="s">
        <v>94</v>
      </c>
      <c r="G17" s="69" t="s">
        <v>270</v>
      </c>
      <c r="H17" s="5"/>
    </row>
    <row r="18" spans="2:8" ht="15.5" x14ac:dyDescent="0.35">
      <c r="B18" s="39" t="s">
        <v>61</v>
      </c>
      <c r="C18" s="53">
        <f>IFERROR(IF(OR($C$9="",$C$9=0),0,($C$9*(IF($D$9="kg",1,IF($D$9="tonne",1000,IF($D$9="litre",1/$E$16,IF($D$9="MWh PCI",1/$E$18,IF($D$9="kWh PCI",1/($E$18*1000),IF($D$9="tep PCI",11630/($E$18*1000),IF($D$9="MWh PCS",1/$E$17,1))))))))*$E$18)),"—")</f>
        <v>0.92594202898550715</v>
      </c>
      <c r="D18" s="41" t="s">
        <v>62</v>
      </c>
      <c r="E18" s="155">
        <f>'Sources &amp; Coefficients'!D28/1000</f>
        <v>1.2778000000000001E-2</v>
      </c>
      <c r="F18" s="6" t="s">
        <v>92</v>
      </c>
      <c r="G18" s="69" t="s">
        <v>270</v>
      </c>
      <c r="H18" s="5"/>
    </row>
    <row r="19" spans="2:8" ht="15.5" x14ac:dyDescent="0.35">
      <c r="B19" s="39" t="s">
        <v>59</v>
      </c>
      <c r="C19" s="53">
        <f>IFERROR(IF(OR($C$9="",$C$9=0),0,($C$9*(IF($D$9="kg",1,IF($D$9="tonne",1000,IF($D$9="litre",1/$E$16,IF($D$9="MWh PCI",1/$E$18,IF($D$9="kWh PCI",1/($E$18*1000),IF($D$9="tep PCI",11630/($E$18*1000),IF($D$9="MWh PCS",1/$E$17,1))))))))*$E$19)),"—")</f>
        <v>925.94202898550714</v>
      </c>
      <c r="D19" s="41" t="s">
        <v>60</v>
      </c>
      <c r="E19" s="156">
        <f>$E$18*1000</f>
        <v>12.778</v>
      </c>
      <c r="F19" s="6" t="s">
        <v>93</v>
      </c>
      <c r="G19" s="33"/>
      <c r="H19" s="5"/>
    </row>
    <row r="20" spans="2:8" ht="15.5" x14ac:dyDescent="0.35">
      <c r="B20" s="39" t="s">
        <v>64</v>
      </c>
      <c r="C20" s="53">
        <f>IFERROR(IF(OR($C$9="",$C$9=0),0,($C$9*(IF($D$9="kg",1,IF($D$9="tonne",1000,IF($D$9="litre",1/$E$16,IF($D$9="MWh PCI",1/$E$18,IF($D$9="kWh PCI",1/($E$18*1000),IF($D$9="tep PCI",11630/($E$18*1000),IF($D$9="MWh PCS",1/$E$17,1))))))))*$E$20)),"—")</f>
        <v>7.9616683489725462E-2</v>
      </c>
      <c r="D20" s="41" t="s">
        <v>23</v>
      </c>
      <c r="E20" s="156">
        <f>$E$18*1000/11630</f>
        <v>1.0987102321582116E-3</v>
      </c>
      <c r="F20" s="6" t="s">
        <v>95</v>
      </c>
      <c r="G20" s="69"/>
      <c r="H20" s="5"/>
    </row>
    <row r="21" spans="2:8" ht="15.5" x14ac:dyDescent="0.35">
      <c r="B21" s="39" t="s">
        <v>75</v>
      </c>
      <c r="C21" s="53">
        <f>IFERROR(IF(OR($C$9="",$C$9=0),0,($C$9*(IF($D$9="kg",1,IF($D$9="tonne",1000,IF($D$9="litre",1/$E$16,IF($D$9="MWh PCI",1/$E$18,IF($D$9="kWh PCI",1/($E$18*1000),IF($D$9="tep PCI",11630/($E$18*1000),IF($D$9="MWh PCS",1/$E$17,1))))))))*$E$21)),"—")</f>
        <v>215.21739130434781</v>
      </c>
      <c r="D21" s="41" t="s">
        <v>49</v>
      </c>
      <c r="E21" s="152">
        <f>'Sources &amp; Coefficients'!D31</f>
        <v>2.97</v>
      </c>
      <c r="F21" s="6" t="s">
        <v>102</v>
      </c>
      <c r="G21" s="69" t="s">
        <v>270</v>
      </c>
      <c r="H21" s="5"/>
    </row>
    <row r="22" spans="2:8" ht="15" customHeight="1" x14ac:dyDescent="0.35">
      <c r="B22" s="25"/>
      <c r="C22" s="26"/>
      <c r="D22" s="26"/>
      <c r="E22" s="26"/>
      <c r="F22" s="26"/>
      <c r="G22" s="45"/>
      <c r="H22" s="5"/>
    </row>
    <row r="23" spans="2:8" ht="15" customHeight="1" x14ac:dyDescent="0.35">
      <c r="G23" s="5"/>
      <c r="H23" s="5"/>
    </row>
    <row r="24" spans="2:8" ht="15" customHeight="1" x14ac:dyDescent="0.35">
      <c r="B24" s="198" t="s">
        <v>51</v>
      </c>
      <c r="C24" s="198"/>
      <c r="D24" s="198"/>
      <c r="E24" s="198"/>
      <c r="F24" s="198"/>
      <c r="G24" s="198"/>
      <c r="H24" s="5"/>
    </row>
    <row r="25" spans="2:8" ht="15" customHeight="1" x14ac:dyDescent="0.35">
      <c r="G25" s="5"/>
      <c r="H25" s="5"/>
    </row>
    <row r="26" spans="2:8" ht="15" customHeight="1" x14ac:dyDescent="0.35">
      <c r="G26" s="5"/>
      <c r="H26" s="5"/>
    </row>
    <row r="27" spans="2:8" ht="15" customHeight="1" x14ac:dyDescent="0.35">
      <c r="G27" s="5"/>
      <c r="H27" s="5"/>
    </row>
    <row r="28" spans="2:8" ht="15" customHeight="1" x14ac:dyDescent="0.35">
      <c r="G28" s="5"/>
      <c r="H28" s="5"/>
    </row>
    <row r="29" spans="2:8" ht="15" customHeight="1" x14ac:dyDescent="0.35">
      <c r="G29" s="5"/>
      <c r="H29" s="5"/>
    </row>
    <row r="30" spans="2:8" ht="15" customHeight="1" x14ac:dyDescent="0.35">
      <c r="G30" s="5"/>
      <c r="H30" s="5"/>
    </row>
    <row r="31" spans="2:8" ht="15" customHeight="1" x14ac:dyDescent="0.35">
      <c r="G31" s="5"/>
      <c r="H31" s="5"/>
    </row>
  </sheetData>
  <sheetProtection algorithmName="SHA-512" hashValue="BsyCXIczeNE0VkU9bcl2dPqnM2MK6GnjaZ2LdEXxcN/U7I1+cZKcYAms8c4bK9I0A8w1KtOOWj7KxuJtDpZ8lg==" saltValue="EHVhokPq2i4G2Bi65k1fMg==" spinCount="100000" sheet="1" objects="1" scenarios="1" formatCells="0" formatColumns="0" formatRows="0" insertColumns="0" insertRows="0" insertHyperlinks="0" deleteColumns="0" deleteRows="0"/>
  <mergeCells count="9">
    <mergeCell ref="B2:G2"/>
    <mergeCell ref="B7:G7"/>
    <mergeCell ref="F9:G9"/>
    <mergeCell ref="B11:G11"/>
    <mergeCell ref="B24:G24"/>
    <mergeCell ref="B3:G3"/>
    <mergeCell ref="B4:G4"/>
    <mergeCell ref="B5:G5"/>
    <mergeCell ref="B6:G6"/>
  </mergeCells>
  <dataValidations disablePrompts="1" count="2">
    <dataValidation type="list" sqref="D9" xr:uid="{9BF5D5AC-817F-47C3-9AB6-16498483875D}">
      <formula1>"kg,tonne,litre,MWh PCS,MWh PCI,kWh PCI,tep PCI"</formula1>
    </dataValidation>
    <dataValidation type="whole" sqref="E9" xr:uid="{1BC3E16B-8F80-460B-A907-5A60032ECA73}">
      <formula1>0</formula1>
      <formula2>10</formula2>
    </dataValidation>
  </dataValidations>
  <hyperlinks>
    <hyperlink ref="B1" location="'🏠 Accueil'!A1" display="Retour Accueil" xr:uid="{320061CE-4353-4530-A11C-FC14547B7129}"/>
    <hyperlink ref="G21" location="'Sources &amp; Coefficients'!D27" display="→ S&amp;C" xr:uid="{208EB1D5-3C21-4905-B6DD-84D6D4B0A300}"/>
    <hyperlink ref="G16" location="'Sources &amp; Coefficients'!D27" display="→ S&amp;C" xr:uid="{A8447C52-06AA-4FC3-A314-4767D23967FA}"/>
    <hyperlink ref="G18" location="'Sources &amp; Coefficients'!D28" display="→ S&amp;C" xr:uid="{3AFBBAB5-C918-46FB-9A44-091BDB749B15}"/>
    <hyperlink ref="B24" r:id="rId1" location="'Sources%20&amp;%20Coefficients'!B2" xr:uid="{110EC260-E891-4574-ABA0-1F50E7295C7B}"/>
    <hyperlink ref="B24:G24" location="'Sources &amp; Coefficients'!A1" display="📚  Sources : voir onglet « Sources &amp; Coefficients »  →  cliquer ici" xr:uid="{4FE5CAB3-899A-445A-9B7C-BE87DDE9B8AB}"/>
    <hyperlink ref="G17" location="'Sources &amp; Coefficients'!D29" display="→ S&amp;C" xr:uid="{9533E933-210E-4966-81AA-40385A81F460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8235"/>
    <pageSetUpPr fitToPage="1"/>
  </sheetPr>
  <dimension ref="A1:H73"/>
  <sheetViews>
    <sheetView showGridLines="0" zoomScaleNormal="100" workbookViewId="0">
      <pane ySplit="2" topLeftCell="A3" activePane="bottomLeft" state="frozen"/>
      <selection pane="bottomLeft" activeCell="N6" sqref="N6"/>
    </sheetView>
  </sheetViews>
  <sheetFormatPr baseColWidth="10" defaultColWidth="8.6328125" defaultRowHeight="14.5" x14ac:dyDescent="0.35"/>
  <cols>
    <col min="1" max="1" width="2" style="1" customWidth="1"/>
    <col min="2" max="2" width="29.7265625" style="1" bestFit="1" customWidth="1"/>
    <col min="3" max="3" width="12.54296875" style="1" bestFit="1" customWidth="1"/>
    <col min="4" max="4" width="16.26953125" style="1" bestFit="1" customWidth="1"/>
    <col min="5" max="5" width="8" style="1" bestFit="1" customWidth="1"/>
    <col min="6" max="6" width="13.453125" style="1" customWidth="1"/>
    <col min="7" max="7" width="5.81640625" style="1" customWidth="1"/>
    <col min="8" max="8" width="2" style="1" customWidth="1"/>
  </cols>
  <sheetData>
    <row r="1" spans="1:8" ht="15" customHeight="1" x14ac:dyDescent="0.35">
      <c r="A1" s="5"/>
      <c r="B1" s="35" t="s">
        <v>245</v>
      </c>
      <c r="C1" s="5"/>
      <c r="D1" s="5"/>
      <c r="E1" s="5"/>
      <c r="F1" s="5"/>
      <c r="G1" s="5"/>
      <c r="H1" s="5"/>
    </row>
    <row r="2" spans="1:8" ht="30.5" customHeight="1" x14ac:dyDescent="0.35">
      <c r="A2" s="5"/>
      <c r="B2" s="272" t="s">
        <v>322</v>
      </c>
      <c r="C2" s="273"/>
      <c r="D2" s="273"/>
      <c r="E2" s="273"/>
      <c r="F2" s="273"/>
      <c r="G2" s="274"/>
      <c r="H2" s="5"/>
    </row>
    <row r="3" spans="1:8" x14ac:dyDescent="0.35">
      <c r="A3" s="5"/>
      <c r="B3" s="241" t="s">
        <v>324</v>
      </c>
      <c r="C3" s="214"/>
      <c r="D3" s="214"/>
      <c r="E3" s="214"/>
      <c r="F3" s="214"/>
      <c r="G3" s="215"/>
      <c r="H3" s="5"/>
    </row>
    <row r="4" spans="1:8" x14ac:dyDescent="0.35">
      <c r="A4" s="5"/>
      <c r="B4" s="241"/>
      <c r="C4" s="214"/>
      <c r="D4" s="214"/>
      <c r="E4" s="214"/>
      <c r="F4" s="214"/>
      <c r="G4" s="215"/>
      <c r="H4" s="5"/>
    </row>
    <row r="5" spans="1:8" x14ac:dyDescent="0.35">
      <c r="A5" s="5"/>
      <c r="B5" s="275" t="s">
        <v>52</v>
      </c>
      <c r="C5" s="276"/>
      <c r="D5" s="276"/>
      <c r="E5" s="276"/>
      <c r="F5" s="276"/>
      <c r="G5" s="277"/>
      <c r="H5" s="5"/>
    </row>
    <row r="6" spans="1:8" ht="66.5" customHeight="1" x14ac:dyDescent="0.35">
      <c r="A6" s="5"/>
      <c r="B6" s="219" t="s">
        <v>289</v>
      </c>
      <c r="C6" s="220"/>
      <c r="D6" s="220"/>
      <c r="E6" s="220"/>
      <c r="F6" s="220"/>
      <c r="G6" s="221"/>
      <c r="H6" s="5"/>
    </row>
    <row r="7" spans="1:8" ht="15.5" x14ac:dyDescent="0.35">
      <c r="A7" s="5"/>
      <c r="B7" s="267" t="s">
        <v>323</v>
      </c>
      <c r="C7" s="268"/>
      <c r="D7" s="268"/>
      <c r="E7" s="268"/>
      <c r="F7" s="268"/>
      <c r="G7" s="269"/>
      <c r="H7" s="5"/>
    </row>
    <row r="8" spans="1:8" x14ac:dyDescent="0.35">
      <c r="A8" s="5"/>
      <c r="B8" s="121" t="s">
        <v>34</v>
      </c>
      <c r="C8" s="7" t="s">
        <v>35</v>
      </c>
      <c r="D8" s="7" t="s">
        <v>16</v>
      </c>
      <c r="E8" s="70"/>
      <c r="F8" s="36"/>
      <c r="G8" s="31"/>
      <c r="H8" s="5"/>
    </row>
    <row r="9" spans="1:8" ht="18.5" x14ac:dyDescent="0.35">
      <c r="A9" s="5"/>
      <c r="B9" s="122" t="s">
        <v>54</v>
      </c>
      <c r="C9" s="157">
        <v>100</v>
      </c>
      <c r="D9" s="151" t="s">
        <v>55</v>
      </c>
      <c r="E9" s="71"/>
      <c r="F9" s="270"/>
      <c r="G9" s="271"/>
      <c r="H9" s="5"/>
    </row>
    <row r="10" spans="1:8" ht="16.5" customHeight="1" x14ac:dyDescent="0.35">
      <c r="A10" s="5"/>
      <c r="B10" s="120"/>
      <c r="C10" s="37"/>
      <c r="D10" s="36"/>
      <c r="E10" s="38"/>
      <c r="F10" s="36"/>
      <c r="G10" s="31"/>
      <c r="H10" s="5"/>
    </row>
    <row r="11" spans="1:8" ht="21.75" customHeight="1" x14ac:dyDescent="0.35">
      <c r="A11" s="5"/>
      <c r="B11" s="267" t="s">
        <v>37</v>
      </c>
      <c r="C11" s="268"/>
      <c r="D11" s="268"/>
      <c r="E11" s="268"/>
      <c r="F11" s="268"/>
      <c r="G11" s="269"/>
      <c r="H11" s="5"/>
    </row>
    <row r="12" spans="1:8" ht="8.5" customHeight="1" x14ac:dyDescent="0.35">
      <c r="A12" s="5"/>
      <c r="B12" s="123"/>
      <c r="C12" s="72"/>
      <c r="D12" s="72"/>
      <c r="E12" s="72"/>
      <c r="F12" s="72"/>
      <c r="G12" s="124"/>
      <c r="H12" s="5"/>
    </row>
    <row r="13" spans="1:8" x14ac:dyDescent="0.35">
      <c r="A13" s="5"/>
      <c r="B13" s="121" t="s">
        <v>38</v>
      </c>
      <c r="C13" s="8" t="s">
        <v>20</v>
      </c>
      <c r="D13" s="7" t="s">
        <v>19</v>
      </c>
      <c r="E13" s="9" t="s">
        <v>40</v>
      </c>
      <c r="F13" s="7" t="s">
        <v>41</v>
      </c>
      <c r="G13" s="125" t="s">
        <v>247</v>
      </c>
      <c r="H13" s="5"/>
    </row>
    <row r="14" spans="1:8" ht="15.5" x14ac:dyDescent="0.35">
      <c r="A14" s="5"/>
      <c r="B14" s="126" t="s">
        <v>56</v>
      </c>
      <c r="C14" s="53">
        <f>IFERROR(IF(OR($C$9="",$C$9=0),0,$C$9*(IF($D$9="Nm³",1,IF($D$9="m³",1,IF($D$9="kWh PCI",1/$E$17,IF($D$9="MWh PCI",1/$E$16,IF($D$9="MWh PCS",1/$E$15,1))))))*$E$14),"—")</f>
        <v>100</v>
      </c>
      <c r="D14" s="10" t="s">
        <v>55</v>
      </c>
      <c r="E14" s="158" t="s">
        <v>57</v>
      </c>
      <c r="F14" s="11" t="s">
        <v>58</v>
      </c>
      <c r="G14" s="33"/>
      <c r="H14" s="5"/>
    </row>
    <row r="15" spans="1:8" ht="15.5" x14ac:dyDescent="0.35">
      <c r="A15" s="5"/>
      <c r="B15" s="126" t="s">
        <v>80</v>
      </c>
      <c r="C15" s="53">
        <f>IFERROR(IF(OR($C$9="",$C$9=0),0,$C$9*(IF($D$9="Nm³",1,IF($D$9="m³",1,IF($D$9="kWh PCI",1/$E$17,IF($D$9="MWh PCI",1/$E$16,IF($D$9="MWh PCS",1/$E$15,1))))))*$E$15),"—")</f>
        <v>1.0529999999999999</v>
      </c>
      <c r="D15" s="10" t="s">
        <v>81</v>
      </c>
      <c r="E15" s="159">
        <f>'Sources &amp; Coefficients'!D33/1000</f>
        <v>1.0529999999999999E-2</v>
      </c>
      <c r="F15" s="11" t="s">
        <v>318</v>
      </c>
      <c r="G15" s="69" t="s">
        <v>270</v>
      </c>
      <c r="H15" s="5"/>
    </row>
    <row r="16" spans="1:8" ht="15.5" x14ac:dyDescent="0.35">
      <c r="A16" s="5"/>
      <c r="B16" s="126" t="s">
        <v>61</v>
      </c>
      <c r="C16" s="53">
        <f>IFERROR(IF(OR($C$9="",$C$9=0),0,$C$9*(IF($D$9="Nm³",1,IF($D$9="m³",1,IF($D$9="kWh PCI",1/$E$17,IF($D$9="MWh PCI",1/$E$16,IF($D$9="MWh PCS",1/$E$15,1))))))*$E$16),"—")</f>
        <v>0.9477000000000001</v>
      </c>
      <c r="D16" s="10" t="s">
        <v>62</v>
      </c>
      <c r="E16" s="159">
        <f>'Sources &amp; Coefficients'!D32/1000</f>
        <v>9.477000000000001E-3</v>
      </c>
      <c r="F16" s="11" t="s">
        <v>63</v>
      </c>
      <c r="G16" s="69" t="s">
        <v>270</v>
      </c>
      <c r="H16" s="5"/>
    </row>
    <row r="17" spans="1:8" ht="15.5" x14ac:dyDescent="0.35">
      <c r="A17" s="5"/>
      <c r="B17" s="126" t="s">
        <v>59</v>
      </c>
      <c r="C17" s="53">
        <f>IFERROR(IF(OR($C$9="",$C$9=0),0,$C$9*(IF($D$9="Nm³",1,IF($D$9="m³",1,IF($D$9="kWh PCI",1/$E$17,IF($D$9="MWh PCI",1/$E$16,IF($D$9="MWh PCS",1/$E$15,1))))))*$E$17),"—")</f>
        <v>947.7</v>
      </c>
      <c r="D17" s="10" t="s">
        <v>60</v>
      </c>
      <c r="E17" s="158">
        <f>'Sources &amp; Coefficients'!D32</f>
        <v>9.4770000000000003</v>
      </c>
      <c r="F17" s="11" t="s">
        <v>53</v>
      </c>
      <c r="G17" s="69" t="s">
        <v>270</v>
      </c>
      <c r="H17" s="5"/>
    </row>
    <row r="18" spans="1:8" ht="15.5" x14ac:dyDescent="0.35">
      <c r="A18" s="5"/>
      <c r="B18" s="126" t="s">
        <v>64</v>
      </c>
      <c r="C18" s="53">
        <f>IFERROR(IF(OR($C$9="",$C$9=0),0,$C$9*(IF($D$9="Nm³",1,IF($D$9="m³",1,IF($D$9="kWh PCI",1/$E$17,IF($D$9="MWh PCI",1/$E$16,IF($D$9="MWh PCS",1/$E$15,1))))))*$E$18),"—")</f>
        <v>9.054170249355116E-2</v>
      </c>
      <c r="D18" s="10" t="s">
        <v>23</v>
      </c>
      <c r="E18" s="159">
        <f>'Sources &amp; Coefficients'!D33/11630</f>
        <v>9.054170249355116E-4</v>
      </c>
      <c r="F18" s="11" t="s">
        <v>65</v>
      </c>
      <c r="G18" s="33"/>
      <c r="H18" s="5"/>
    </row>
    <row r="19" spans="1:8" ht="15" customHeight="1" x14ac:dyDescent="0.35">
      <c r="A19" s="5"/>
      <c r="B19" s="126" t="s">
        <v>66</v>
      </c>
      <c r="C19" s="137">
        <f>IFERROR(IF(OR($C$9="",$C$9=0),0,$C$9*(IF($D$9="Nm³",1,IF($D$9="m³",1,IF($D$9="kWh PCI",1/$E$17,IF($D$9="MWh PCI",1/$E$16,IF($D$9="MWh PCS",1/$E$15,1))))))*$E$19),"—")</f>
        <v>0.2</v>
      </c>
      <c r="D19" s="10" t="s">
        <v>49</v>
      </c>
      <c r="E19" s="158">
        <f>'Sources &amp; Coefficients'!D35</f>
        <v>2E-3</v>
      </c>
      <c r="F19" s="11" t="s">
        <v>68</v>
      </c>
      <c r="G19" s="69" t="s">
        <v>257</v>
      </c>
      <c r="H19" s="5"/>
    </row>
    <row r="20" spans="1:8" ht="15" customHeight="1" x14ac:dyDescent="0.35">
      <c r="A20" s="5"/>
      <c r="B20" s="120"/>
      <c r="C20" s="36"/>
      <c r="D20" s="36"/>
      <c r="E20" s="36"/>
      <c r="F20" s="36"/>
      <c r="G20" s="31"/>
      <c r="H20" s="5"/>
    </row>
    <row r="21" spans="1:8" ht="15" customHeight="1" x14ac:dyDescent="0.35">
      <c r="B21" s="264" t="s">
        <v>51</v>
      </c>
      <c r="C21" s="265"/>
      <c r="D21" s="265"/>
      <c r="E21" s="265"/>
      <c r="F21" s="265"/>
      <c r="G21" s="266"/>
      <c r="H21" s="5"/>
    </row>
    <row r="22" spans="1:8" ht="15" customHeight="1" x14ac:dyDescent="0.35">
      <c r="A22" s="5"/>
      <c r="B22" s="5"/>
      <c r="C22" s="5"/>
      <c r="D22" s="5"/>
      <c r="E22" s="5"/>
      <c r="F22" s="5"/>
      <c r="G22" s="5"/>
      <c r="H22" s="5"/>
    </row>
    <row r="23" spans="1:8" ht="15" customHeight="1" x14ac:dyDescent="0.35">
      <c r="A23" s="5"/>
      <c r="B23" s="5"/>
      <c r="C23" s="5"/>
      <c r="D23" s="5"/>
      <c r="E23" s="5"/>
      <c r="F23" s="5"/>
      <c r="G23" s="5"/>
      <c r="H23" s="5"/>
    </row>
    <row r="24" spans="1:8" ht="15" customHeight="1" x14ac:dyDescent="0.35">
      <c r="A24" s="5"/>
      <c r="B24" s="5"/>
      <c r="C24" s="5"/>
      <c r="D24" s="5"/>
      <c r="E24" s="5"/>
      <c r="F24" s="5"/>
      <c r="G24" s="5"/>
      <c r="H24" s="5"/>
    </row>
    <row r="25" spans="1:8" ht="15" customHeight="1" x14ac:dyDescent="0.35">
      <c r="A25" s="5"/>
      <c r="B25" s="5"/>
      <c r="C25" s="5"/>
      <c r="D25" s="5"/>
      <c r="E25" s="5"/>
      <c r="F25" s="5"/>
      <c r="G25" s="5"/>
      <c r="H25" s="5"/>
    </row>
    <row r="26" spans="1:8" ht="15" customHeight="1" x14ac:dyDescent="0.35">
      <c r="A26" s="5"/>
      <c r="B26" s="5"/>
      <c r="C26" s="5"/>
      <c r="D26" s="5"/>
      <c r="E26" s="5"/>
      <c r="F26" s="5"/>
      <c r="G26" s="5"/>
      <c r="H26" s="5"/>
    </row>
    <row r="27" spans="1:8" ht="15" customHeight="1" x14ac:dyDescent="0.35">
      <c r="A27" s="5"/>
      <c r="B27" s="5"/>
      <c r="C27" s="5"/>
      <c r="D27" s="5"/>
      <c r="E27" s="5"/>
      <c r="F27" s="5"/>
      <c r="G27" s="5"/>
      <c r="H27" s="5"/>
    </row>
    <row r="28" spans="1:8" ht="15" customHeight="1" x14ac:dyDescent="0.35">
      <c r="A28" s="5"/>
      <c r="B28" s="5"/>
      <c r="C28" s="5"/>
      <c r="D28" s="5"/>
      <c r="E28" s="5"/>
      <c r="F28" s="5"/>
      <c r="G28" s="5"/>
      <c r="H28" s="5"/>
    </row>
    <row r="29" spans="1:8" ht="15" customHeight="1" x14ac:dyDescent="0.35">
      <c r="A29" s="5"/>
      <c r="B29" s="5"/>
      <c r="C29" s="5"/>
      <c r="D29" s="5"/>
      <c r="E29" s="5"/>
      <c r="F29" s="5"/>
      <c r="G29" s="5"/>
      <c r="H29" s="5"/>
    </row>
    <row r="30" spans="1:8" ht="15" customHeight="1" x14ac:dyDescent="0.35">
      <c r="A30" s="5"/>
      <c r="B30" s="5"/>
      <c r="C30" s="5"/>
      <c r="D30" s="5"/>
      <c r="E30" s="5"/>
      <c r="F30" s="5"/>
      <c r="G30" s="5"/>
      <c r="H30" s="5"/>
    </row>
    <row r="31" spans="1:8" ht="15" customHeight="1" x14ac:dyDescent="0.35">
      <c r="A31" s="5"/>
      <c r="B31" s="5"/>
      <c r="C31" s="5"/>
      <c r="D31" s="5"/>
      <c r="E31" s="5"/>
      <c r="F31" s="5"/>
      <c r="G31" s="5"/>
      <c r="H31" s="5"/>
    </row>
    <row r="32" spans="1:8" ht="15" customHeight="1" x14ac:dyDescent="0.35">
      <c r="A32" s="5"/>
      <c r="B32" s="5"/>
      <c r="C32" s="5"/>
      <c r="D32" s="5"/>
      <c r="E32" s="5"/>
      <c r="F32" s="5"/>
      <c r="G32" s="5"/>
      <c r="H32" s="5"/>
    </row>
    <row r="33" spans="1:8" ht="15" customHeight="1" x14ac:dyDescent="0.35">
      <c r="A33" s="5"/>
      <c r="B33" s="5"/>
      <c r="C33" s="5"/>
      <c r="D33" s="5"/>
      <c r="E33" s="5"/>
      <c r="F33" s="5"/>
      <c r="G33" s="5"/>
      <c r="H33" s="5"/>
    </row>
    <row r="34" spans="1:8" ht="15" customHeight="1" x14ac:dyDescent="0.35">
      <c r="A34" s="5"/>
      <c r="B34" s="5"/>
      <c r="C34" s="5"/>
      <c r="D34" s="5"/>
      <c r="E34" s="5"/>
      <c r="F34" s="5"/>
      <c r="G34" s="5"/>
      <c r="H34" s="5"/>
    </row>
    <row r="35" spans="1:8" ht="15" customHeight="1" x14ac:dyDescent="0.35">
      <c r="A35" s="5"/>
      <c r="B35" s="5"/>
      <c r="C35" s="5"/>
      <c r="D35" s="5"/>
      <c r="E35" s="5"/>
      <c r="F35" s="5"/>
      <c r="G35" s="5"/>
      <c r="H35" s="5"/>
    </row>
    <row r="36" spans="1:8" ht="15" customHeight="1" x14ac:dyDescent="0.35">
      <c r="A36" s="5"/>
      <c r="B36" s="5"/>
      <c r="C36" s="5"/>
      <c r="D36" s="5"/>
      <c r="E36" s="5"/>
      <c r="F36" s="5"/>
      <c r="G36" s="5"/>
      <c r="H36" s="5"/>
    </row>
    <row r="37" spans="1:8" ht="15" customHeight="1" x14ac:dyDescent="0.35">
      <c r="A37" s="5"/>
      <c r="B37" s="5"/>
      <c r="C37" s="5"/>
      <c r="D37" s="5"/>
      <c r="E37" s="5"/>
      <c r="F37" s="5"/>
      <c r="G37" s="5"/>
      <c r="H37" s="5"/>
    </row>
    <row r="38" spans="1:8" ht="15" customHeight="1" x14ac:dyDescent="0.35">
      <c r="A38" s="5"/>
      <c r="B38" s="5"/>
      <c r="C38" s="5"/>
      <c r="D38" s="5"/>
      <c r="E38" s="5"/>
      <c r="F38" s="5"/>
      <c r="G38" s="5"/>
      <c r="H38" s="5"/>
    </row>
    <row r="39" spans="1:8" ht="15" customHeight="1" x14ac:dyDescent="0.35">
      <c r="A39" s="5"/>
      <c r="B39" s="5"/>
      <c r="C39" s="5"/>
      <c r="D39" s="5"/>
      <c r="E39" s="5"/>
      <c r="F39" s="5"/>
      <c r="G39" s="5"/>
      <c r="H39" s="5"/>
    </row>
    <row r="40" spans="1:8" ht="15" customHeight="1" x14ac:dyDescent="0.35">
      <c r="A40" s="5"/>
      <c r="B40" s="5"/>
      <c r="C40" s="5"/>
      <c r="D40" s="5"/>
      <c r="E40" s="5"/>
      <c r="F40" s="5"/>
      <c r="G40" s="5"/>
      <c r="H40" s="5"/>
    </row>
    <row r="41" spans="1:8" ht="15" customHeight="1" x14ac:dyDescent="0.35">
      <c r="A41" s="5"/>
      <c r="B41" s="5"/>
      <c r="C41" s="5"/>
      <c r="D41" s="5"/>
      <c r="E41" s="5"/>
      <c r="F41" s="5"/>
      <c r="G41" s="5"/>
      <c r="H41" s="5"/>
    </row>
    <row r="42" spans="1:8" ht="15" customHeight="1" x14ac:dyDescent="0.35">
      <c r="A42" s="5"/>
      <c r="B42" s="5"/>
      <c r="C42" s="5"/>
      <c r="D42" s="5"/>
      <c r="E42" s="5"/>
      <c r="F42" s="5"/>
      <c r="G42" s="5"/>
      <c r="H42" s="5"/>
    </row>
    <row r="43" spans="1:8" ht="15" customHeight="1" x14ac:dyDescent="0.35">
      <c r="A43" s="5"/>
      <c r="B43" s="5"/>
      <c r="C43" s="5"/>
      <c r="D43" s="5"/>
      <c r="E43" s="5"/>
      <c r="F43" s="5"/>
      <c r="G43" s="5"/>
      <c r="H43" s="5"/>
    </row>
    <row r="44" spans="1:8" ht="15" customHeight="1" x14ac:dyDescent="0.35">
      <c r="A44" s="5"/>
      <c r="B44" s="5"/>
      <c r="C44" s="5"/>
      <c r="D44" s="5"/>
      <c r="E44" s="5"/>
      <c r="F44" s="5"/>
      <c r="G44" s="5"/>
      <c r="H44" s="5"/>
    </row>
    <row r="45" spans="1:8" ht="15" customHeight="1" x14ac:dyDescent="0.35">
      <c r="A45" s="5"/>
      <c r="B45" s="5"/>
      <c r="C45" s="5"/>
      <c r="D45" s="5"/>
      <c r="E45" s="5"/>
      <c r="F45" s="5"/>
      <c r="G45" s="5"/>
      <c r="H45" s="5"/>
    </row>
    <row r="46" spans="1:8" ht="15" customHeight="1" x14ac:dyDescent="0.35">
      <c r="A46" s="5"/>
      <c r="B46" s="5"/>
      <c r="C46" s="5"/>
      <c r="D46" s="5"/>
      <c r="E46" s="5"/>
      <c r="F46" s="5"/>
      <c r="G46" s="5"/>
      <c r="H46" s="5"/>
    </row>
    <row r="47" spans="1:8" ht="15" customHeight="1" x14ac:dyDescent="0.35">
      <c r="A47" s="5"/>
      <c r="B47" s="5"/>
      <c r="C47" s="5"/>
      <c r="D47" s="5"/>
      <c r="E47" s="5"/>
      <c r="F47" s="5"/>
      <c r="G47" s="5"/>
      <c r="H47" s="5"/>
    </row>
    <row r="48" spans="1:8" ht="15" customHeight="1" x14ac:dyDescent="0.35">
      <c r="A48" s="5"/>
      <c r="B48" s="5"/>
      <c r="C48" s="5"/>
      <c r="D48" s="5"/>
      <c r="E48" s="5"/>
      <c r="F48" s="5"/>
      <c r="G48" s="5"/>
      <c r="H48" s="5"/>
    </row>
    <row r="49" spans="1:8" ht="15" customHeight="1" x14ac:dyDescent="0.35">
      <c r="A49" s="5"/>
      <c r="B49" s="5"/>
      <c r="C49" s="5"/>
      <c r="D49" s="5"/>
      <c r="E49" s="5"/>
      <c r="F49" s="5"/>
      <c r="G49" s="5"/>
      <c r="H49" s="5"/>
    </row>
    <row r="50" spans="1:8" ht="15" customHeight="1" x14ac:dyDescent="0.35">
      <c r="A50" s="5"/>
      <c r="B50" s="5"/>
      <c r="C50" s="5"/>
      <c r="D50" s="5"/>
      <c r="E50" s="5"/>
      <c r="F50" s="5"/>
      <c r="G50" s="5"/>
      <c r="H50" s="5"/>
    </row>
    <row r="51" spans="1:8" ht="15" customHeight="1" x14ac:dyDescent="0.35">
      <c r="A51" s="5"/>
      <c r="B51" s="5"/>
      <c r="C51" s="5"/>
      <c r="D51" s="5"/>
      <c r="E51" s="5"/>
      <c r="F51" s="5"/>
      <c r="G51" s="5"/>
      <c r="H51" s="5"/>
    </row>
    <row r="52" spans="1:8" ht="15" customHeight="1" x14ac:dyDescent="0.35">
      <c r="A52" s="5"/>
      <c r="B52" s="5"/>
      <c r="C52" s="5"/>
      <c r="D52" s="5"/>
      <c r="E52" s="5"/>
      <c r="F52" s="5"/>
      <c r="G52" s="5"/>
      <c r="H52" s="5"/>
    </row>
    <row r="53" spans="1:8" ht="15" customHeight="1" x14ac:dyDescent="0.35">
      <c r="A53" s="5"/>
      <c r="B53" s="5"/>
      <c r="C53" s="5"/>
      <c r="D53" s="5"/>
      <c r="E53" s="5"/>
      <c r="F53" s="5"/>
      <c r="G53" s="5"/>
      <c r="H53" s="5"/>
    </row>
    <row r="54" spans="1:8" ht="15" customHeight="1" x14ac:dyDescent="0.35">
      <c r="A54" s="5"/>
      <c r="B54" s="5"/>
      <c r="C54" s="5"/>
      <c r="D54" s="5"/>
      <c r="E54" s="5"/>
      <c r="F54" s="5"/>
      <c r="G54" s="5"/>
      <c r="H54" s="5"/>
    </row>
    <row r="55" spans="1:8" ht="15" customHeight="1" x14ac:dyDescent="0.35">
      <c r="A55" s="5"/>
      <c r="B55" s="5"/>
      <c r="C55" s="5"/>
      <c r="D55" s="5"/>
      <c r="E55" s="5"/>
      <c r="F55" s="5"/>
      <c r="G55" s="5"/>
      <c r="H55" s="5"/>
    </row>
    <row r="56" spans="1:8" ht="15" customHeight="1" x14ac:dyDescent="0.35">
      <c r="A56" s="5"/>
      <c r="B56" s="5"/>
      <c r="C56" s="5"/>
      <c r="D56" s="5"/>
      <c r="E56" s="5"/>
      <c r="F56" s="5"/>
      <c r="G56" s="5"/>
      <c r="H56" s="5"/>
    </row>
    <row r="57" spans="1:8" ht="15" customHeight="1" x14ac:dyDescent="0.35">
      <c r="A57" s="5"/>
      <c r="B57" s="5"/>
      <c r="C57" s="5"/>
      <c r="D57" s="5"/>
      <c r="E57" s="5"/>
      <c r="F57" s="5"/>
      <c r="G57" s="5"/>
      <c r="H57" s="5"/>
    </row>
    <row r="58" spans="1:8" ht="15" customHeight="1" x14ac:dyDescent="0.35">
      <c r="A58" s="5"/>
      <c r="B58" s="5"/>
      <c r="C58" s="5"/>
      <c r="D58" s="5"/>
      <c r="E58" s="5"/>
      <c r="F58" s="5"/>
      <c r="G58" s="5"/>
      <c r="H58" s="5"/>
    </row>
    <row r="59" spans="1:8" ht="15" customHeight="1" x14ac:dyDescent="0.35">
      <c r="A59" s="5"/>
      <c r="B59" s="5"/>
      <c r="C59" s="5"/>
      <c r="D59" s="5"/>
      <c r="E59" s="5"/>
      <c r="F59" s="5"/>
      <c r="G59" s="5"/>
      <c r="H59" s="5"/>
    </row>
    <row r="60" spans="1:8" ht="15" customHeight="1" x14ac:dyDescent="0.35">
      <c r="A60" s="5"/>
      <c r="B60" s="5"/>
      <c r="C60" s="5"/>
      <c r="D60" s="5"/>
      <c r="E60" s="5"/>
      <c r="F60" s="5"/>
      <c r="G60" s="5"/>
      <c r="H60" s="5"/>
    </row>
    <row r="61" spans="1:8" ht="15" customHeight="1" x14ac:dyDescent="0.35">
      <c r="A61" s="5"/>
      <c r="B61" s="5"/>
      <c r="C61" s="5"/>
      <c r="D61" s="5"/>
      <c r="E61" s="5"/>
      <c r="F61" s="5"/>
      <c r="G61" s="5"/>
      <c r="H61" s="5"/>
    </row>
    <row r="62" spans="1:8" ht="15" customHeight="1" x14ac:dyDescent="0.35">
      <c r="A62" s="5"/>
      <c r="B62" s="5"/>
      <c r="C62" s="5"/>
      <c r="D62" s="5"/>
      <c r="E62" s="5"/>
      <c r="F62" s="5"/>
      <c r="G62" s="5"/>
      <c r="H62" s="5"/>
    </row>
    <row r="63" spans="1:8" ht="15" customHeight="1" x14ac:dyDescent="0.35">
      <c r="A63" s="5"/>
      <c r="B63" s="5"/>
      <c r="C63" s="5"/>
      <c r="D63" s="5"/>
      <c r="E63" s="5"/>
      <c r="F63" s="5"/>
      <c r="G63" s="5"/>
      <c r="H63" s="5"/>
    </row>
    <row r="64" spans="1:8" ht="15" customHeight="1" x14ac:dyDescent="0.35">
      <c r="A64" s="5"/>
      <c r="B64" s="5"/>
      <c r="C64" s="5"/>
      <c r="D64" s="5"/>
      <c r="E64" s="5"/>
      <c r="F64" s="5"/>
      <c r="G64" s="5"/>
      <c r="H64" s="5"/>
    </row>
    <row r="65" spans="1:8" ht="15" customHeight="1" x14ac:dyDescent="0.35">
      <c r="A65" s="5"/>
      <c r="B65" s="5"/>
      <c r="C65" s="5"/>
      <c r="D65" s="5"/>
      <c r="E65" s="5"/>
      <c r="F65" s="5"/>
      <c r="G65" s="5"/>
      <c r="H65" s="5"/>
    </row>
    <row r="66" spans="1:8" ht="15" customHeight="1" x14ac:dyDescent="0.35">
      <c r="A66" s="5"/>
      <c r="B66" s="5"/>
      <c r="C66" s="5"/>
      <c r="D66" s="5"/>
      <c r="E66" s="5"/>
      <c r="F66" s="5"/>
      <c r="G66" s="5"/>
      <c r="H66" s="5"/>
    </row>
    <row r="67" spans="1:8" ht="15" customHeight="1" x14ac:dyDescent="0.35">
      <c r="A67" s="5"/>
      <c r="B67" s="5"/>
      <c r="C67" s="5"/>
      <c r="D67" s="5"/>
      <c r="E67" s="5"/>
      <c r="F67" s="5"/>
      <c r="G67" s="5"/>
      <c r="H67" s="5"/>
    </row>
    <row r="68" spans="1:8" ht="15" customHeight="1" x14ac:dyDescent="0.35">
      <c r="A68" s="5"/>
      <c r="B68" s="5"/>
      <c r="C68" s="5"/>
      <c r="D68" s="5"/>
      <c r="E68" s="5"/>
      <c r="F68" s="5"/>
      <c r="G68" s="5"/>
      <c r="H68" s="5"/>
    </row>
    <row r="69" spans="1:8" ht="15" customHeight="1" x14ac:dyDescent="0.35">
      <c r="A69" s="5"/>
      <c r="B69" s="5"/>
      <c r="C69" s="5"/>
      <c r="D69" s="5"/>
      <c r="E69" s="5"/>
      <c r="F69" s="5"/>
      <c r="G69" s="5"/>
      <c r="H69" s="5"/>
    </row>
    <row r="70" spans="1:8" ht="15" customHeight="1" x14ac:dyDescent="0.35">
      <c r="A70" s="5"/>
      <c r="B70" s="5"/>
      <c r="C70" s="5"/>
      <c r="D70" s="5"/>
      <c r="E70" s="5"/>
      <c r="F70" s="5"/>
      <c r="G70" s="5"/>
      <c r="H70" s="5"/>
    </row>
    <row r="71" spans="1:8" ht="15" customHeight="1" x14ac:dyDescent="0.35">
      <c r="A71" s="5"/>
      <c r="B71" s="5"/>
      <c r="C71" s="5"/>
      <c r="D71" s="5"/>
      <c r="E71" s="5"/>
      <c r="F71" s="5"/>
      <c r="G71" s="5"/>
      <c r="H71" s="5"/>
    </row>
    <row r="72" spans="1:8" ht="15" customHeight="1" x14ac:dyDescent="0.35">
      <c r="A72" s="5"/>
      <c r="B72" s="5"/>
      <c r="C72" s="5"/>
      <c r="D72" s="5"/>
      <c r="E72" s="5"/>
      <c r="F72" s="5"/>
      <c r="G72" s="5"/>
      <c r="H72" s="5"/>
    </row>
    <row r="73" spans="1:8" ht="15" customHeight="1" x14ac:dyDescent="0.35">
      <c r="A73" s="5"/>
      <c r="B73" s="5"/>
      <c r="C73" s="5"/>
      <c r="D73" s="5"/>
      <c r="E73" s="5"/>
      <c r="F73" s="5"/>
      <c r="G73" s="5"/>
      <c r="H73" s="5"/>
    </row>
  </sheetData>
  <sheetProtection algorithmName="SHA-512" hashValue="Oe6yAW106hkv8bGGN5r4Zyn6hYksE+Vzqhx/78CGS3PrTpI4Obzc42W+dm1J/tIOlW7hWxilJiEP73f7HfuBcQ==" saltValue="sCQK1pyaNe1hboMt+Ozc1A==" spinCount="100000" sheet="1" objects="1" scenarios="1" formatCells="0" formatColumns="0" formatRows="0" insertColumns="0" insertRows="0" insertHyperlinks="0" deleteColumns="0" deleteRows="0"/>
  <mergeCells count="9">
    <mergeCell ref="B21:G21"/>
    <mergeCell ref="B7:G7"/>
    <mergeCell ref="F9:G9"/>
    <mergeCell ref="B11:G11"/>
    <mergeCell ref="B2:G2"/>
    <mergeCell ref="B3:G3"/>
    <mergeCell ref="B4:G4"/>
    <mergeCell ref="B5:G5"/>
    <mergeCell ref="B6:G6"/>
  </mergeCells>
  <dataValidations count="1">
    <dataValidation type="list" allowBlank="1" sqref="D9" xr:uid="{00000000-0002-0000-0300-000002000000}">
      <formula1>"Nm³,kWh PCI,MWh PCI, MWh PCS, tep PCI, GJ PCI"</formula1>
    </dataValidation>
  </dataValidations>
  <hyperlinks>
    <hyperlink ref="B1" location="'🏠 Accueil'!A1" display="Retour Accueil" xr:uid="{50AF62D1-4AAA-4CBE-9470-83656DDD8282}"/>
    <hyperlink ref="G19" location="'Sources &amp; Coefficients'!D35" display="-&gt; S&amp;C" xr:uid="{548F3CF2-0DFF-4051-A6AD-AACA2227C47D}"/>
    <hyperlink ref="G17" location="'Sources &amp; Coefficients'!D32" display="→ S&amp;C" xr:uid="{8044620A-7E36-4A2C-B9ED-3EFFAD950E2A}"/>
    <hyperlink ref="B21" r:id="rId1" location="'Sources%20&amp;%20Coefficients'!B2" xr:uid="{8F0C33BF-8062-4AC9-B55A-F0DB081622B6}"/>
    <hyperlink ref="B21:G21" location="'Sources &amp; Coefficients'!A1" display="📚  Sources : voir onglet « Sources &amp; Coefficients »  →  cliquer ici" xr:uid="{A5765A1D-5CD7-45BD-999B-42B581F2207B}"/>
    <hyperlink ref="G15" location="'Sources &amp; Coefficients'!D33" display="→ S&amp;C" xr:uid="{D3F7A251-0E2A-46E2-B1D4-95342CE3A66C}"/>
    <hyperlink ref="G16" location="'Sources &amp; Coefficients'!D32" display="→ S&amp;C" xr:uid="{0C117562-8155-4741-97C0-55C66D093710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3864"/>
    <pageSetUpPr fitToPage="1"/>
  </sheetPr>
  <dimension ref="A1:S98"/>
  <sheetViews>
    <sheetView showGridLines="0" zoomScaleNormal="100" workbookViewId="0">
      <pane ySplit="2" topLeftCell="A3" activePane="bottomLeft" state="frozen"/>
      <selection pane="bottomLeft" activeCell="I4" sqref="I4"/>
    </sheetView>
  </sheetViews>
  <sheetFormatPr baseColWidth="10" defaultColWidth="8.6328125" defaultRowHeight="14.5" x14ac:dyDescent="0.35"/>
  <cols>
    <col min="1" max="1" width="2" style="89" customWidth="1"/>
    <col min="2" max="2" width="22" style="89" customWidth="1"/>
    <col min="3" max="3" width="27.26953125" style="89" bestFit="1" customWidth="1"/>
    <col min="4" max="4" width="11.7265625" style="89" customWidth="1"/>
    <col min="5" max="5" width="15.26953125" style="89" bestFit="1" customWidth="1"/>
    <col min="6" max="6" width="26.81640625" style="89" bestFit="1" customWidth="1"/>
    <col min="7" max="7" width="42.1796875" style="89" customWidth="1"/>
    <col min="8" max="8" width="10.7265625" style="91" bestFit="1" customWidth="1"/>
    <col min="9" max="16384" width="8.6328125" style="91"/>
  </cols>
  <sheetData>
    <row r="1" spans="2:9" x14ac:dyDescent="0.35">
      <c r="B1" s="90" t="s">
        <v>245</v>
      </c>
    </row>
    <row r="2" spans="2:9" ht="30" customHeight="1" x14ac:dyDescent="0.35">
      <c r="B2" s="280" t="s">
        <v>105</v>
      </c>
      <c r="C2" s="280"/>
      <c r="D2" s="280"/>
      <c r="E2" s="280"/>
      <c r="F2" s="280"/>
      <c r="G2" s="280"/>
    </row>
    <row r="3" spans="2:9" x14ac:dyDescent="0.35">
      <c r="B3" s="281" t="s">
        <v>249</v>
      </c>
      <c r="C3" s="282"/>
      <c r="D3" s="282"/>
      <c r="E3" s="282"/>
      <c r="F3" s="282"/>
      <c r="G3" s="282"/>
    </row>
    <row r="5" spans="2:9" ht="15.5" x14ac:dyDescent="0.35">
      <c r="B5" s="278" t="s">
        <v>106</v>
      </c>
      <c r="C5" s="278"/>
      <c r="D5" s="278"/>
      <c r="E5" s="278"/>
      <c r="F5" s="278"/>
      <c r="G5" s="278"/>
    </row>
    <row r="6" spans="2:9" x14ac:dyDescent="0.35">
      <c r="B6" s="92" t="s">
        <v>34</v>
      </c>
      <c r="C6" s="92" t="s">
        <v>107</v>
      </c>
      <c r="D6" s="92" t="s">
        <v>35</v>
      </c>
      <c r="E6" s="92" t="s">
        <v>19</v>
      </c>
      <c r="F6" s="92" t="s">
        <v>108</v>
      </c>
      <c r="G6" s="92" t="s">
        <v>109</v>
      </c>
    </row>
    <row r="7" spans="2:9" x14ac:dyDescent="0.35">
      <c r="B7" s="93" t="s">
        <v>110</v>
      </c>
      <c r="C7" s="94" t="s">
        <v>111</v>
      </c>
      <c r="D7" s="94" t="s">
        <v>112</v>
      </c>
      <c r="E7" s="93" t="s">
        <v>22</v>
      </c>
      <c r="F7" s="95" t="s">
        <v>263</v>
      </c>
      <c r="G7" s="131" t="s">
        <v>311</v>
      </c>
    </row>
    <row r="8" spans="2:9" ht="21.75" customHeight="1" x14ac:dyDescent="0.35">
      <c r="B8" s="93" t="s">
        <v>110</v>
      </c>
      <c r="C8" s="94" t="s">
        <v>114</v>
      </c>
      <c r="D8" s="94" t="s">
        <v>276</v>
      </c>
      <c r="E8" s="93" t="s">
        <v>22</v>
      </c>
      <c r="F8" s="130" t="s">
        <v>113</v>
      </c>
      <c r="G8" s="94" t="s">
        <v>115</v>
      </c>
    </row>
    <row r="9" spans="2:9" ht="21.75" customHeight="1" x14ac:dyDescent="0.35">
      <c r="B9" s="93" t="s">
        <v>110</v>
      </c>
      <c r="C9" s="94" t="s">
        <v>116</v>
      </c>
      <c r="D9" s="94" t="s">
        <v>117</v>
      </c>
      <c r="E9" s="93" t="s">
        <v>22</v>
      </c>
      <c r="F9" s="93" t="s">
        <v>118</v>
      </c>
      <c r="G9" s="94" t="s">
        <v>119</v>
      </c>
    </row>
    <row r="10" spans="2:9" ht="21.75" customHeight="1" x14ac:dyDescent="0.35">
      <c r="B10" s="93" t="s">
        <v>110</v>
      </c>
      <c r="C10" s="94" t="s">
        <v>120</v>
      </c>
      <c r="D10" s="94" t="s">
        <v>121</v>
      </c>
      <c r="E10" s="93" t="s">
        <v>17</v>
      </c>
      <c r="F10" s="130" t="s">
        <v>122</v>
      </c>
      <c r="G10" s="94" t="s">
        <v>123</v>
      </c>
    </row>
    <row r="11" spans="2:9" ht="21.75" customHeight="1" x14ac:dyDescent="0.35">
      <c r="B11" s="93" t="s">
        <v>124</v>
      </c>
      <c r="C11" s="94" t="s">
        <v>275</v>
      </c>
      <c r="D11" s="94">
        <v>46.1</v>
      </c>
      <c r="E11" s="93" t="s">
        <v>50</v>
      </c>
      <c r="F11" s="130" t="s">
        <v>266</v>
      </c>
      <c r="G11" s="96">
        <v>46174</v>
      </c>
    </row>
    <row r="12" spans="2:9" ht="21.75" customHeight="1" x14ac:dyDescent="0.35">
      <c r="B12" s="93" t="s">
        <v>124</v>
      </c>
      <c r="C12" s="97" t="s">
        <v>265</v>
      </c>
      <c r="D12" s="97">
        <v>1.9</v>
      </c>
      <c r="E12" s="93" t="s">
        <v>127</v>
      </c>
      <c r="F12" s="98" t="s">
        <v>284</v>
      </c>
      <c r="G12" s="99" t="s">
        <v>288</v>
      </c>
    </row>
    <row r="13" spans="2:9" ht="21.75" customHeight="1" x14ac:dyDescent="0.35">
      <c r="B13" s="93" t="s">
        <v>128</v>
      </c>
      <c r="C13" s="94" t="s">
        <v>129</v>
      </c>
      <c r="D13" s="100">
        <v>10.53</v>
      </c>
      <c r="E13" s="101" t="s">
        <v>130</v>
      </c>
      <c r="F13" s="130" t="s">
        <v>266</v>
      </c>
      <c r="G13" s="96">
        <v>46174</v>
      </c>
    </row>
    <row r="14" spans="2:9" ht="21.75" customHeight="1" x14ac:dyDescent="0.35">
      <c r="B14" s="93" t="s">
        <v>128</v>
      </c>
      <c r="C14" s="94" t="s">
        <v>131</v>
      </c>
      <c r="D14" s="132">
        <v>0.9</v>
      </c>
      <c r="E14" s="93" t="s">
        <v>132</v>
      </c>
      <c r="F14" s="130" t="s">
        <v>125</v>
      </c>
      <c r="G14" s="94" t="s">
        <v>126</v>
      </c>
      <c r="H14" s="133"/>
      <c r="I14" s="134"/>
    </row>
    <row r="15" spans="2:9" ht="21.75" customHeight="1" x14ac:dyDescent="0.35">
      <c r="B15" s="93" t="s">
        <v>128</v>
      </c>
      <c r="C15" s="94" t="s">
        <v>133</v>
      </c>
      <c r="D15" s="94">
        <v>0.65400000000000003</v>
      </c>
      <c r="E15" s="93" t="s">
        <v>85</v>
      </c>
      <c r="F15" s="130" t="s">
        <v>266</v>
      </c>
      <c r="G15" s="96">
        <v>46174</v>
      </c>
      <c r="I15" s="134"/>
    </row>
    <row r="16" spans="2:9" ht="21.75" customHeight="1" x14ac:dyDescent="0.35">
      <c r="B16" s="93" t="s">
        <v>128</v>
      </c>
      <c r="C16" s="94" t="s">
        <v>274</v>
      </c>
      <c r="D16" s="94">
        <v>205</v>
      </c>
      <c r="E16" s="93" t="s">
        <v>135</v>
      </c>
      <c r="F16" s="130" t="s">
        <v>125</v>
      </c>
      <c r="G16" s="94" t="s">
        <v>126</v>
      </c>
      <c r="I16" s="134"/>
    </row>
    <row r="17" spans="2:9" ht="21.75" customHeight="1" x14ac:dyDescent="0.35">
      <c r="B17" s="93" t="s">
        <v>273</v>
      </c>
      <c r="C17" s="94" t="s">
        <v>157</v>
      </c>
      <c r="D17" s="94">
        <v>0.51500000000000001</v>
      </c>
      <c r="E17" s="93" t="s">
        <v>98</v>
      </c>
      <c r="F17" s="130" t="s">
        <v>125</v>
      </c>
      <c r="G17" s="94" t="s">
        <v>126</v>
      </c>
      <c r="I17" s="134"/>
    </row>
    <row r="18" spans="2:9" ht="21.75" customHeight="1" x14ac:dyDescent="0.35">
      <c r="B18" s="93" t="s">
        <v>273</v>
      </c>
      <c r="C18" s="94" t="s">
        <v>153</v>
      </c>
      <c r="D18" s="94">
        <v>12.78</v>
      </c>
      <c r="E18" s="93" t="s">
        <v>158</v>
      </c>
      <c r="F18" s="130" t="s">
        <v>125</v>
      </c>
      <c r="G18" s="94" t="s">
        <v>126</v>
      </c>
      <c r="I18" s="134"/>
    </row>
    <row r="19" spans="2:9" ht="21.75" customHeight="1" x14ac:dyDescent="0.35">
      <c r="B19" s="93" t="s">
        <v>273</v>
      </c>
      <c r="C19" s="94" t="s">
        <v>312</v>
      </c>
      <c r="D19" s="94">
        <v>13.9</v>
      </c>
      <c r="E19" s="93" t="s">
        <v>158</v>
      </c>
      <c r="F19" s="130" t="s">
        <v>125</v>
      </c>
      <c r="G19" s="94" t="s">
        <v>126</v>
      </c>
      <c r="I19" s="134"/>
    </row>
    <row r="20" spans="2:9" x14ac:dyDescent="0.35">
      <c r="B20" s="93" t="s">
        <v>273</v>
      </c>
      <c r="C20" s="94" t="s">
        <v>131</v>
      </c>
      <c r="D20" s="132">
        <f>D18/D19</f>
        <v>0.9194244604316546</v>
      </c>
      <c r="E20" s="93" t="s">
        <v>132</v>
      </c>
      <c r="F20" s="130"/>
      <c r="G20" s="94"/>
      <c r="H20" s="133"/>
      <c r="I20" s="134"/>
    </row>
    <row r="21" spans="2:9" ht="21.75" customHeight="1" x14ac:dyDescent="0.35">
      <c r="B21" s="93" t="s">
        <v>273</v>
      </c>
      <c r="C21" s="94" t="s">
        <v>274</v>
      </c>
      <c r="D21" s="94">
        <v>3.02</v>
      </c>
      <c r="E21" s="93" t="s">
        <v>102</v>
      </c>
      <c r="F21" s="130" t="s">
        <v>125</v>
      </c>
      <c r="G21" s="94" t="s">
        <v>126</v>
      </c>
      <c r="I21" s="134"/>
    </row>
    <row r="22" spans="2:9" ht="21.75" customHeight="1" x14ac:dyDescent="0.35">
      <c r="B22" s="93" t="s">
        <v>281</v>
      </c>
      <c r="C22" s="94" t="s">
        <v>157</v>
      </c>
      <c r="D22" s="94">
        <v>0.58499999999999996</v>
      </c>
      <c r="E22" s="93" t="s">
        <v>98</v>
      </c>
      <c r="F22" s="130" t="s">
        <v>125</v>
      </c>
      <c r="G22" s="94" t="s">
        <v>126</v>
      </c>
      <c r="I22" s="134"/>
    </row>
    <row r="23" spans="2:9" ht="21.75" customHeight="1" x14ac:dyDescent="0.35">
      <c r="B23" s="93" t="s">
        <v>281</v>
      </c>
      <c r="C23" s="94" t="s">
        <v>153</v>
      </c>
      <c r="D23" s="94">
        <v>12.67</v>
      </c>
      <c r="E23" s="93" t="s">
        <v>158</v>
      </c>
      <c r="F23" s="130" t="s">
        <v>125</v>
      </c>
      <c r="G23" s="94" t="s">
        <v>126</v>
      </c>
      <c r="I23" s="134"/>
    </row>
    <row r="24" spans="2:9" ht="21.5" customHeight="1" x14ac:dyDescent="0.35">
      <c r="B24" s="93" t="s">
        <v>281</v>
      </c>
      <c r="C24" s="94" t="s">
        <v>312</v>
      </c>
      <c r="D24" s="94">
        <v>13.8</v>
      </c>
      <c r="E24" s="93" t="s">
        <v>132</v>
      </c>
      <c r="F24" s="130" t="s">
        <v>125</v>
      </c>
      <c r="G24" s="94" t="s">
        <v>126</v>
      </c>
      <c r="H24" s="133"/>
      <c r="I24" s="134"/>
    </row>
    <row r="25" spans="2:9" x14ac:dyDescent="0.35">
      <c r="B25" s="93" t="s">
        <v>281</v>
      </c>
      <c r="C25" s="94" t="s">
        <v>131</v>
      </c>
      <c r="D25" s="132">
        <f>D23/D24</f>
        <v>0.9181159420289855</v>
      </c>
      <c r="E25" s="93" t="s">
        <v>132</v>
      </c>
      <c r="F25" s="130"/>
      <c r="G25" s="94"/>
      <c r="H25" s="133"/>
      <c r="I25" s="134"/>
    </row>
    <row r="26" spans="2:9" ht="21.75" customHeight="1" x14ac:dyDescent="0.35">
      <c r="B26" s="93" t="s">
        <v>281</v>
      </c>
      <c r="C26" s="94" t="s">
        <v>274</v>
      </c>
      <c r="D26" s="94">
        <v>3.02</v>
      </c>
      <c r="E26" s="93" t="s">
        <v>102</v>
      </c>
      <c r="F26" s="130" t="s">
        <v>125</v>
      </c>
      <c r="G26" s="94" t="s">
        <v>126</v>
      </c>
    </row>
    <row r="27" spans="2:9" ht="21.75" customHeight="1" x14ac:dyDescent="0.35">
      <c r="B27" s="93" t="s">
        <v>313</v>
      </c>
      <c r="C27" s="94" t="s">
        <v>157</v>
      </c>
      <c r="D27" s="94">
        <v>0.53800000000000003</v>
      </c>
      <c r="E27" s="93" t="s">
        <v>98</v>
      </c>
      <c r="F27" s="130" t="s">
        <v>125</v>
      </c>
      <c r="G27" s="94" t="s">
        <v>126</v>
      </c>
    </row>
    <row r="28" spans="2:9" ht="21.75" customHeight="1" x14ac:dyDescent="0.35">
      <c r="B28" s="93" t="s">
        <v>313</v>
      </c>
      <c r="C28" s="94" t="s">
        <v>153</v>
      </c>
      <c r="D28" s="94">
        <v>12.778</v>
      </c>
      <c r="E28" s="93" t="s">
        <v>158</v>
      </c>
      <c r="F28" s="130" t="s">
        <v>125</v>
      </c>
      <c r="G28" s="94" t="s">
        <v>126</v>
      </c>
    </row>
    <row r="29" spans="2:9" ht="21.75" customHeight="1" x14ac:dyDescent="0.35">
      <c r="B29" s="93" t="s">
        <v>313</v>
      </c>
      <c r="C29" s="94" t="s">
        <v>312</v>
      </c>
      <c r="D29" s="94">
        <v>13.8</v>
      </c>
      <c r="E29" s="93" t="s">
        <v>158</v>
      </c>
      <c r="F29" s="94" t="s">
        <v>314</v>
      </c>
      <c r="G29" s="94" t="s">
        <v>315</v>
      </c>
    </row>
    <row r="30" spans="2:9" x14ac:dyDescent="0.35">
      <c r="B30" s="93" t="s">
        <v>313</v>
      </c>
      <c r="C30" s="94" t="s">
        <v>131</v>
      </c>
      <c r="D30" s="132">
        <f>D28/D29</f>
        <v>0.92594202898550726</v>
      </c>
      <c r="E30" s="93" t="s">
        <v>132</v>
      </c>
      <c r="F30" s="130"/>
      <c r="G30" s="94"/>
    </row>
    <row r="31" spans="2:9" ht="21.75" customHeight="1" x14ac:dyDescent="0.35">
      <c r="B31" s="93" t="s">
        <v>313</v>
      </c>
      <c r="C31" s="94" t="s">
        <v>274</v>
      </c>
      <c r="D31" s="94">
        <v>2.97</v>
      </c>
      <c r="E31" s="93" t="s">
        <v>102</v>
      </c>
      <c r="F31" s="130" t="s">
        <v>125</v>
      </c>
      <c r="G31" s="94" t="s">
        <v>126</v>
      </c>
    </row>
    <row r="32" spans="2:9" ht="21.5" customHeight="1" x14ac:dyDescent="0.35">
      <c r="B32" s="93" t="s">
        <v>325</v>
      </c>
      <c r="C32" s="94" t="s">
        <v>153</v>
      </c>
      <c r="D32" s="132">
        <f>D33*D14</f>
        <v>9.4770000000000003</v>
      </c>
      <c r="E32" s="93" t="s">
        <v>84</v>
      </c>
      <c r="F32" s="130" t="s">
        <v>125</v>
      </c>
      <c r="G32" s="94" t="s">
        <v>126</v>
      </c>
    </row>
    <row r="33" spans="2:7" ht="21.75" customHeight="1" x14ac:dyDescent="0.35">
      <c r="B33" s="93" t="s">
        <v>325</v>
      </c>
      <c r="C33" s="94" t="s">
        <v>312</v>
      </c>
      <c r="D33" s="94">
        <f>D13</f>
        <v>10.53</v>
      </c>
      <c r="E33" s="93" t="s">
        <v>130</v>
      </c>
      <c r="F33" s="130" t="s">
        <v>125</v>
      </c>
      <c r="G33" s="94" t="s">
        <v>126</v>
      </c>
    </row>
    <row r="34" spans="2:7" ht="21.75" customHeight="1" x14ac:dyDescent="0.35">
      <c r="B34" s="93" t="s">
        <v>325</v>
      </c>
      <c r="C34" s="94" t="s">
        <v>131</v>
      </c>
      <c r="D34" s="132">
        <f>D32/D33</f>
        <v>0.90000000000000013</v>
      </c>
      <c r="E34" s="93" t="s">
        <v>132</v>
      </c>
      <c r="F34" s="130"/>
      <c r="G34" s="94"/>
    </row>
    <row r="35" spans="2:7" ht="21.75" customHeight="1" x14ac:dyDescent="0.35">
      <c r="B35" s="93" t="s">
        <v>325</v>
      </c>
      <c r="C35" s="94" t="s">
        <v>274</v>
      </c>
      <c r="D35" s="94">
        <v>2E-3</v>
      </c>
      <c r="E35" s="93" t="s">
        <v>326</v>
      </c>
      <c r="F35" s="130" t="s">
        <v>125</v>
      </c>
      <c r="G35" s="94" t="s">
        <v>126</v>
      </c>
    </row>
    <row r="36" spans="2:7" ht="21.75" customHeight="1" x14ac:dyDescent="0.35">
      <c r="B36" s="93" t="s">
        <v>90</v>
      </c>
      <c r="C36" s="94" t="s">
        <v>136</v>
      </c>
      <c r="D36" s="94">
        <v>33.33</v>
      </c>
      <c r="E36" s="93" t="s">
        <v>93</v>
      </c>
      <c r="F36" s="130" t="s">
        <v>122</v>
      </c>
      <c r="G36" s="94" t="s">
        <v>137</v>
      </c>
    </row>
    <row r="37" spans="2:7" ht="21.75" customHeight="1" x14ac:dyDescent="0.35">
      <c r="B37" s="93" t="s">
        <v>90</v>
      </c>
      <c r="C37" s="94" t="s">
        <v>138</v>
      </c>
      <c r="D37" s="94">
        <v>39.409999999999997</v>
      </c>
      <c r="E37" s="93" t="s">
        <v>139</v>
      </c>
      <c r="F37" s="130" t="s">
        <v>122</v>
      </c>
      <c r="G37" s="94" t="s">
        <v>137</v>
      </c>
    </row>
    <row r="38" spans="2:7" ht="21.75" customHeight="1" x14ac:dyDescent="0.35">
      <c r="B38" s="93" t="s">
        <v>90</v>
      </c>
      <c r="C38" s="94" t="s">
        <v>140</v>
      </c>
      <c r="D38" s="94">
        <v>0.09</v>
      </c>
      <c r="E38" s="93" t="s">
        <v>85</v>
      </c>
      <c r="F38" s="93" t="s">
        <v>141</v>
      </c>
      <c r="G38" s="94" t="s">
        <v>134</v>
      </c>
    </row>
    <row r="39" spans="2:7" ht="21.75" customHeight="1" x14ac:dyDescent="0.35">
      <c r="B39" s="93" t="s">
        <v>90</v>
      </c>
      <c r="C39" s="94" t="s">
        <v>142</v>
      </c>
      <c r="D39" s="94" t="s">
        <v>143</v>
      </c>
      <c r="E39" s="93" t="s">
        <v>102</v>
      </c>
      <c r="F39" s="130" t="s">
        <v>125</v>
      </c>
      <c r="G39" s="94" t="s">
        <v>126</v>
      </c>
    </row>
    <row r="40" spans="2:7" ht="21.75" customHeight="1" x14ac:dyDescent="0.35">
      <c r="B40" s="93" t="s">
        <v>90</v>
      </c>
      <c r="C40" s="94" t="s">
        <v>144</v>
      </c>
      <c r="D40" s="94" t="s">
        <v>277</v>
      </c>
      <c r="E40" s="93" t="s">
        <v>102</v>
      </c>
      <c r="F40" s="130" t="s">
        <v>125</v>
      </c>
      <c r="G40" s="94" t="s">
        <v>126</v>
      </c>
    </row>
    <row r="41" spans="2:7" ht="21.75" customHeight="1" x14ac:dyDescent="0.35">
      <c r="B41" s="102" t="s">
        <v>145</v>
      </c>
      <c r="C41" s="103" t="s">
        <v>254</v>
      </c>
      <c r="D41" s="103" t="s">
        <v>278</v>
      </c>
      <c r="E41" s="102" t="s">
        <v>74</v>
      </c>
      <c r="F41" s="102" t="s">
        <v>251</v>
      </c>
      <c r="G41" s="103" t="s">
        <v>255</v>
      </c>
    </row>
    <row r="42" spans="2:7" ht="21.75" customHeight="1" x14ac:dyDescent="0.35">
      <c r="B42" s="102" t="s">
        <v>145</v>
      </c>
      <c r="C42" s="103" t="s">
        <v>256</v>
      </c>
      <c r="D42" s="103" t="s">
        <v>146</v>
      </c>
      <c r="E42" s="102" t="s">
        <v>77</v>
      </c>
      <c r="F42" s="102" t="s">
        <v>251</v>
      </c>
      <c r="G42" s="103" t="s">
        <v>250</v>
      </c>
    </row>
    <row r="43" spans="2:7" ht="21.75" customHeight="1" x14ac:dyDescent="0.35">
      <c r="B43" s="93" t="s">
        <v>145</v>
      </c>
      <c r="C43" s="94" t="s">
        <v>147</v>
      </c>
      <c r="D43" s="94" t="s">
        <v>67</v>
      </c>
      <c r="E43" s="93" t="s">
        <v>76</v>
      </c>
      <c r="F43" s="93" t="s">
        <v>148</v>
      </c>
      <c r="G43" s="94" t="s">
        <v>149</v>
      </c>
    </row>
    <row r="44" spans="2:7" ht="21.75" customHeight="1" x14ac:dyDescent="0.35">
      <c r="B44" s="93" t="s">
        <v>150</v>
      </c>
      <c r="C44" s="94" t="s">
        <v>151</v>
      </c>
      <c r="D44" s="94">
        <v>0.745</v>
      </c>
      <c r="E44" s="93" t="s">
        <v>98</v>
      </c>
      <c r="F44" s="130" t="s">
        <v>125</v>
      </c>
      <c r="G44" s="94" t="s">
        <v>126</v>
      </c>
    </row>
    <row r="45" spans="2:7" ht="21.75" customHeight="1" x14ac:dyDescent="0.35">
      <c r="B45" s="93" t="s">
        <v>150</v>
      </c>
      <c r="C45" s="94" t="s">
        <v>153</v>
      </c>
      <c r="D45" s="94">
        <v>8.6219999999999999</v>
      </c>
      <c r="E45" s="93" t="s">
        <v>154</v>
      </c>
      <c r="F45" s="130" t="s">
        <v>122</v>
      </c>
      <c r="G45" s="94" t="s">
        <v>137</v>
      </c>
    </row>
    <row r="46" spans="2:7" ht="21.75" customHeight="1" x14ac:dyDescent="0.35">
      <c r="B46" s="93" t="s">
        <v>150</v>
      </c>
      <c r="C46" s="94" t="s">
        <v>274</v>
      </c>
      <c r="D46" s="94">
        <v>2.2000000000000002</v>
      </c>
      <c r="E46" s="93" t="s">
        <v>99</v>
      </c>
      <c r="F46" s="130" t="s">
        <v>125</v>
      </c>
      <c r="G46" s="94" t="s">
        <v>126</v>
      </c>
    </row>
    <row r="47" spans="2:7" ht="21.75" customHeight="1" x14ac:dyDescent="0.35">
      <c r="B47" s="93" t="s">
        <v>155</v>
      </c>
      <c r="C47" s="94" t="s">
        <v>151</v>
      </c>
      <c r="D47" s="94">
        <v>0.83499999999999996</v>
      </c>
      <c r="E47" s="93" t="s">
        <v>98</v>
      </c>
      <c r="F47" s="130" t="s">
        <v>156</v>
      </c>
      <c r="G47" s="94" t="s">
        <v>152</v>
      </c>
    </row>
    <row r="48" spans="2:7" ht="21.75" customHeight="1" x14ac:dyDescent="0.35">
      <c r="B48" s="93" t="s">
        <v>155</v>
      </c>
      <c r="C48" s="94" t="s">
        <v>153</v>
      </c>
      <c r="D48" s="94">
        <v>9.7059999999999995</v>
      </c>
      <c r="E48" s="93" t="s">
        <v>154</v>
      </c>
      <c r="F48" s="130" t="s">
        <v>122</v>
      </c>
      <c r="G48" s="94" t="s">
        <v>137</v>
      </c>
    </row>
    <row r="49" spans="2:7" ht="21.75" customHeight="1" x14ac:dyDescent="0.35">
      <c r="B49" s="93" t="s">
        <v>155</v>
      </c>
      <c r="C49" s="94" t="s">
        <v>274</v>
      </c>
      <c r="D49" s="94">
        <v>2.4900000000000002</v>
      </c>
      <c r="E49" s="93" t="s">
        <v>99</v>
      </c>
      <c r="F49" s="130" t="s">
        <v>125</v>
      </c>
      <c r="G49" s="94" t="s">
        <v>126</v>
      </c>
    </row>
    <row r="50" spans="2:7" ht="21.75" customHeight="1" x14ac:dyDescent="0.35">
      <c r="B50" s="93" t="s">
        <v>159</v>
      </c>
      <c r="C50" s="94" t="s">
        <v>151</v>
      </c>
      <c r="D50" s="94">
        <v>0.84499999999999997</v>
      </c>
      <c r="E50" s="93" t="s">
        <v>98</v>
      </c>
      <c r="F50" s="130" t="s">
        <v>125</v>
      </c>
      <c r="G50" s="94" t="s">
        <v>126</v>
      </c>
    </row>
    <row r="51" spans="2:7" ht="21.75" customHeight="1" x14ac:dyDescent="0.35">
      <c r="B51" s="93" t="s">
        <v>159</v>
      </c>
      <c r="C51" s="94" t="s">
        <v>153</v>
      </c>
      <c r="D51" s="94">
        <v>11.75</v>
      </c>
      <c r="E51" s="93" t="s">
        <v>160</v>
      </c>
      <c r="F51" s="130" t="s">
        <v>122</v>
      </c>
      <c r="G51" s="94" t="s">
        <v>137</v>
      </c>
    </row>
    <row r="52" spans="2:7" ht="21.75" customHeight="1" x14ac:dyDescent="0.35">
      <c r="B52" s="93" t="s">
        <v>159</v>
      </c>
      <c r="C52" s="94" t="s">
        <v>274</v>
      </c>
      <c r="D52" s="94">
        <v>2.66</v>
      </c>
      <c r="E52" s="93" t="s">
        <v>99</v>
      </c>
      <c r="F52" s="130" t="s">
        <v>125</v>
      </c>
      <c r="G52" s="94" t="s">
        <v>126</v>
      </c>
    </row>
    <row r="53" spans="2:7" ht="21.75" customHeight="1" x14ac:dyDescent="0.35">
      <c r="B53" s="93" t="s">
        <v>161</v>
      </c>
      <c r="C53" s="94" t="s">
        <v>151</v>
      </c>
      <c r="D53" s="94">
        <v>0.97</v>
      </c>
      <c r="E53" s="93" t="s">
        <v>98</v>
      </c>
      <c r="F53" s="130" t="s">
        <v>125</v>
      </c>
      <c r="G53" s="94" t="s">
        <v>126</v>
      </c>
    </row>
    <row r="54" spans="2:7" ht="21.75" customHeight="1" x14ac:dyDescent="0.35">
      <c r="B54" s="93" t="s">
        <v>161</v>
      </c>
      <c r="C54" s="94" t="s">
        <v>153</v>
      </c>
      <c r="D54" s="94">
        <v>11.111000000000001</v>
      </c>
      <c r="E54" s="93" t="s">
        <v>160</v>
      </c>
      <c r="F54" s="130" t="s">
        <v>122</v>
      </c>
      <c r="G54" s="94" t="s">
        <v>162</v>
      </c>
    </row>
    <row r="55" spans="2:7" ht="21.75" customHeight="1" x14ac:dyDescent="0.35">
      <c r="B55" s="93" t="s">
        <v>161</v>
      </c>
      <c r="C55" s="94" t="s">
        <v>104</v>
      </c>
      <c r="D55" s="94">
        <v>1.0649999999999999</v>
      </c>
      <c r="E55" s="93" t="s">
        <v>132</v>
      </c>
      <c r="F55" s="130" t="s">
        <v>125</v>
      </c>
      <c r="G55" s="94" t="s">
        <v>126</v>
      </c>
    </row>
    <row r="56" spans="2:7" ht="21.75" customHeight="1" x14ac:dyDescent="0.35">
      <c r="B56" s="93" t="s">
        <v>161</v>
      </c>
      <c r="C56" s="94" t="s">
        <v>274</v>
      </c>
      <c r="D56" s="94">
        <v>3120</v>
      </c>
      <c r="E56" s="93" t="s">
        <v>76</v>
      </c>
      <c r="F56" s="130" t="s">
        <v>125</v>
      </c>
      <c r="G56" s="94" t="s">
        <v>126</v>
      </c>
    </row>
    <row r="57" spans="2:7" ht="21.75" customHeight="1" x14ac:dyDescent="0.35">
      <c r="B57" s="93" t="s">
        <v>163</v>
      </c>
      <c r="C57" s="94" t="s">
        <v>153</v>
      </c>
      <c r="D57" s="94">
        <v>8.1999999999999993</v>
      </c>
      <c r="E57" s="93" t="s">
        <v>74</v>
      </c>
      <c r="F57" s="130" t="s">
        <v>125</v>
      </c>
      <c r="G57" s="94" t="s">
        <v>126</v>
      </c>
    </row>
    <row r="58" spans="2:7" ht="21.75" customHeight="1" x14ac:dyDescent="0.35">
      <c r="B58" s="93" t="s">
        <v>164</v>
      </c>
      <c r="C58" s="94" t="s">
        <v>153</v>
      </c>
      <c r="D58" s="94">
        <v>7.2220000000000004</v>
      </c>
      <c r="E58" s="93" t="s">
        <v>74</v>
      </c>
      <c r="F58" s="130" t="s">
        <v>125</v>
      </c>
      <c r="G58" s="94" t="s">
        <v>126</v>
      </c>
    </row>
    <row r="59" spans="2:7" ht="21.75" customHeight="1" x14ac:dyDescent="0.35">
      <c r="B59" s="93" t="s">
        <v>165</v>
      </c>
      <c r="C59" s="94" t="s">
        <v>153</v>
      </c>
      <c r="D59" s="94">
        <v>3.33</v>
      </c>
      <c r="E59" s="93" t="s">
        <v>74</v>
      </c>
      <c r="F59" s="130" t="s">
        <v>125</v>
      </c>
      <c r="G59" s="94" t="s">
        <v>126</v>
      </c>
    </row>
    <row r="60" spans="2:7" ht="21.75" customHeight="1" x14ac:dyDescent="0.35">
      <c r="B60" s="93" t="s">
        <v>166</v>
      </c>
      <c r="C60" s="94" t="s">
        <v>153</v>
      </c>
      <c r="D60" s="94">
        <v>2.2200000000000002</v>
      </c>
      <c r="E60" s="93" t="s">
        <v>74</v>
      </c>
      <c r="F60" s="130" t="s">
        <v>125</v>
      </c>
      <c r="G60" s="94" t="s">
        <v>126</v>
      </c>
    </row>
    <row r="61" spans="2:7" ht="21.75" customHeight="1" x14ac:dyDescent="0.35">
      <c r="B61" s="93" t="s">
        <v>167</v>
      </c>
      <c r="C61" s="94" t="s">
        <v>274</v>
      </c>
      <c r="D61" s="94">
        <v>346</v>
      </c>
      <c r="E61" s="93" t="s">
        <v>135</v>
      </c>
      <c r="F61" s="130" t="s">
        <v>125</v>
      </c>
      <c r="G61" s="94" t="s">
        <v>126</v>
      </c>
    </row>
    <row r="62" spans="2:7" ht="21.75" customHeight="1" x14ac:dyDescent="0.35">
      <c r="B62" s="93" t="s">
        <v>167</v>
      </c>
      <c r="C62" s="94" t="s">
        <v>104</v>
      </c>
      <c r="D62" s="94" t="s">
        <v>279</v>
      </c>
      <c r="E62" s="93" t="s">
        <v>132</v>
      </c>
      <c r="F62" s="130" t="s">
        <v>125</v>
      </c>
      <c r="G62" s="94" t="s">
        <v>126</v>
      </c>
    </row>
    <row r="64" spans="2:7" ht="33" customHeight="1" x14ac:dyDescent="0.35">
      <c r="B64" s="279" t="s">
        <v>327</v>
      </c>
      <c r="C64" s="279"/>
      <c r="D64" s="279"/>
      <c r="E64" s="279"/>
      <c r="F64" s="279"/>
      <c r="G64" s="279"/>
    </row>
    <row r="66" spans="2:19" ht="15.5" x14ac:dyDescent="0.35">
      <c r="B66" s="278" t="s">
        <v>306</v>
      </c>
      <c r="C66" s="278"/>
      <c r="D66" s="278"/>
      <c r="E66" s="278"/>
      <c r="F66" s="278"/>
      <c r="G66" s="278"/>
    </row>
    <row r="67" spans="2:19" x14ac:dyDescent="0.35">
      <c r="B67" s="104" t="s">
        <v>168</v>
      </c>
      <c r="C67" s="104" t="s">
        <v>169</v>
      </c>
      <c r="D67" s="104" t="s">
        <v>170</v>
      </c>
      <c r="E67" s="104"/>
      <c r="F67" s="104"/>
      <c r="G67" s="104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2:19" x14ac:dyDescent="0.35">
      <c r="B68" s="104" t="s">
        <v>21</v>
      </c>
      <c r="C68" s="104">
        <v>1E-3</v>
      </c>
      <c r="D68" s="104" t="s">
        <v>178</v>
      </c>
      <c r="E68" s="104"/>
      <c r="F68" s="104"/>
      <c r="G68" s="104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2:19" x14ac:dyDescent="0.35">
      <c r="B69" s="104" t="s">
        <v>17</v>
      </c>
      <c r="C69" s="104">
        <v>1</v>
      </c>
      <c r="D69" s="104" t="s">
        <v>183</v>
      </c>
      <c r="E69" s="104"/>
      <c r="F69" s="104"/>
      <c r="G69" s="104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2:19" x14ac:dyDescent="0.35">
      <c r="B70" s="104" t="s">
        <v>26</v>
      </c>
      <c r="C70" s="104">
        <v>1000</v>
      </c>
      <c r="D70" s="104" t="s">
        <v>178</v>
      </c>
      <c r="E70" s="104"/>
      <c r="F70" s="104"/>
      <c r="G70" s="104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2:19" x14ac:dyDescent="0.35">
      <c r="B71" s="104" t="s">
        <v>29</v>
      </c>
      <c r="C71" s="104">
        <v>1000000</v>
      </c>
      <c r="D71" s="104" t="s">
        <v>178</v>
      </c>
      <c r="E71" s="104"/>
      <c r="F71" s="104"/>
      <c r="G71" s="104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2:19" x14ac:dyDescent="0.35">
      <c r="B72" s="104" t="s">
        <v>22</v>
      </c>
      <c r="C72" s="104">
        <v>2.7777777777777802E-7</v>
      </c>
      <c r="D72" s="104" t="s">
        <v>197</v>
      </c>
      <c r="E72" s="104"/>
      <c r="F72" s="104"/>
      <c r="G72" s="104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2:19" x14ac:dyDescent="0.35">
      <c r="B73" s="104" t="s">
        <v>24</v>
      </c>
      <c r="C73" s="104">
        <v>2.7777777777777799E-4</v>
      </c>
      <c r="D73" s="104"/>
      <c r="E73" s="104"/>
      <c r="F73" s="104"/>
      <c r="G73" s="104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2:19" x14ac:dyDescent="0.35">
      <c r="B74" s="104" t="s">
        <v>27</v>
      </c>
      <c r="C74" s="104">
        <v>277.777777777778</v>
      </c>
      <c r="D74" s="104"/>
      <c r="E74" s="104"/>
      <c r="F74" s="104"/>
      <c r="G74" s="104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2:19" x14ac:dyDescent="0.35">
      <c r="B75" s="104" t="s">
        <v>30</v>
      </c>
      <c r="C75" s="104">
        <v>1.1622222222222201E-3</v>
      </c>
      <c r="D75" s="104" t="s">
        <v>213</v>
      </c>
      <c r="E75" s="104"/>
      <c r="F75" s="104"/>
      <c r="G75" s="104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2:19" x14ac:dyDescent="0.35">
      <c r="B76" s="104" t="s">
        <v>23</v>
      </c>
      <c r="C76" s="104">
        <v>11630</v>
      </c>
      <c r="D76" s="104" t="s">
        <v>217</v>
      </c>
      <c r="E76" s="104"/>
      <c r="F76" s="104"/>
      <c r="G76" s="104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2:19" x14ac:dyDescent="0.35">
      <c r="B77" s="104" t="s">
        <v>25</v>
      </c>
      <c r="C77" s="104">
        <v>2.9307111111111098E-4</v>
      </c>
      <c r="D77" s="104" t="s">
        <v>221</v>
      </c>
      <c r="E77" s="104"/>
      <c r="F77" s="104"/>
      <c r="G77" s="104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2:19" x14ac:dyDescent="0.35">
      <c r="B78" s="104" t="s">
        <v>28</v>
      </c>
      <c r="C78" s="104">
        <v>0.293071111111111</v>
      </c>
      <c r="D78" s="104"/>
      <c r="E78" s="104"/>
      <c r="F78" s="104"/>
      <c r="G78" s="104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2:19" x14ac:dyDescent="0.35">
      <c r="B79" s="104" t="s">
        <v>31</v>
      </c>
      <c r="C79" s="104">
        <v>293.07111111111101</v>
      </c>
      <c r="D79" s="104"/>
      <c r="E79" s="104"/>
      <c r="F79" s="104"/>
      <c r="G79" s="104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2:19" x14ac:dyDescent="0.35">
      <c r="B80" s="104"/>
      <c r="C80" s="104"/>
      <c r="D80" s="104"/>
      <c r="E80" s="104"/>
      <c r="F80" s="104"/>
      <c r="G80" s="104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2:19" x14ac:dyDescent="0.35">
      <c r="B81" s="104"/>
      <c r="C81" s="104"/>
      <c r="D81" s="104"/>
      <c r="E81" s="104"/>
      <c r="F81" s="104"/>
      <c r="G81" s="104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2:19" x14ac:dyDescent="0.35">
      <c r="B82" s="104"/>
      <c r="C82" s="104"/>
      <c r="D82" s="104"/>
      <c r="E82" s="104"/>
      <c r="F82" s="104"/>
      <c r="G82" s="104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2:19" x14ac:dyDescent="0.35">
      <c r="B83" s="106" t="s">
        <v>171</v>
      </c>
      <c r="C83" s="106" t="s">
        <v>172</v>
      </c>
      <c r="D83" s="106"/>
      <c r="E83" s="106" t="s">
        <v>173</v>
      </c>
      <c r="F83" s="106" t="s">
        <v>174</v>
      </c>
      <c r="G83" s="106" t="s">
        <v>170</v>
      </c>
      <c r="H83" s="106"/>
      <c r="I83" s="106" t="s">
        <v>175</v>
      </c>
      <c r="J83" s="106" t="s">
        <v>172</v>
      </c>
      <c r="K83" s="106" t="s">
        <v>176</v>
      </c>
      <c r="L83" s="106" t="s">
        <v>177</v>
      </c>
      <c r="M83" s="106" t="s">
        <v>170</v>
      </c>
      <c r="N83" s="106"/>
      <c r="O83" s="106"/>
      <c r="P83" s="106"/>
      <c r="Q83" s="106"/>
      <c r="R83" s="106"/>
      <c r="S83" s="105"/>
    </row>
    <row r="84" spans="2:19" x14ac:dyDescent="0.35">
      <c r="B84" s="106" t="s">
        <v>179</v>
      </c>
      <c r="C84" s="106">
        <v>5.4</v>
      </c>
      <c r="D84" s="106"/>
      <c r="E84" s="106" t="s">
        <v>70</v>
      </c>
      <c r="F84" s="106">
        <v>720</v>
      </c>
      <c r="G84" s="106" t="s">
        <v>180</v>
      </c>
      <c r="H84" s="106"/>
      <c r="I84" s="106" t="s">
        <v>181</v>
      </c>
      <c r="J84" s="106">
        <v>8.1999999999999993</v>
      </c>
      <c r="K84" s="106">
        <v>1.04</v>
      </c>
      <c r="L84" s="106">
        <v>376</v>
      </c>
      <c r="M84" s="106" t="s">
        <v>182</v>
      </c>
      <c r="N84" s="106"/>
      <c r="O84" s="106"/>
      <c r="P84" s="106"/>
      <c r="Q84" s="106"/>
      <c r="R84" s="106"/>
      <c r="S84" s="105"/>
    </row>
    <row r="85" spans="2:19" x14ac:dyDescent="0.35">
      <c r="B85" s="106" t="s">
        <v>184</v>
      </c>
      <c r="C85" s="106">
        <v>4.8</v>
      </c>
      <c r="D85" s="106"/>
      <c r="E85" s="106" t="s">
        <v>185</v>
      </c>
      <c r="F85" s="106">
        <v>780</v>
      </c>
      <c r="G85" s="106" t="s">
        <v>186</v>
      </c>
      <c r="H85" s="106"/>
      <c r="I85" s="106" t="s">
        <v>187</v>
      </c>
      <c r="J85" s="106">
        <v>7.78</v>
      </c>
      <c r="K85" s="106">
        <v>1.05</v>
      </c>
      <c r="L85" s="106">
        <v>378</v>
      </c>
      <c r="M85" s="106" t="s">
        <v>188</v>
      </c>
      <c r="N85" s="106"/>
      <c r="O85" s="106"/>
      <c r="P85" s="106"/>
      <c r="Q85" s="106"/>
      <c r="R85" s="106"/>
      <c r="S85" s="105"/>
    </row>
    <row r="86" spans="2:19" x14ac:dyDescent="0.35">
      <c r="B86" s="106" t="s">
        <v>189</v>
      </c>
      <c r="C86" s="106">
        <v>4.5</v>
      </c>
      <c r="D86" s="106"/>
      <c r="E86" s="106" t="s">
        <v>190</v>
      </c>
      <c r="F86" s="106">
        <v>690</v>
      </c>
      <c r="G86" s="106" t="s">
        <v>191</v>
      </c>
      <c r="H86" s="106"/>
      <c r="I86" s="106" t="s">
        <v>103</v>
      </c>
      <c r="J86" s="106">
        <v>7.2220000000000004</v>
      </c>
      <c r="K86" s="106">
        <v>1.052</v>
      </c>
      <c r="L86" s="106">
        <v>379</v>
      </c>
      <c r="M86" s="106" t="s">
        <v>192</v>
      </c>
      <c r="N86" s="106"/>
      <c r="O86" s="106"/>
      <c r="P86" s="106"/>
      <c r="Q86" s="106"/>
      <c r="R86" s="106"/>
      <c r="S86" s="105"/>
    </row>
    <row r="87" spans="2:19" x14ac:dyDescent="0.35">
      <c r="B87" s="106" t="s">
        <v>69</v>
      </c>
      <c r="C87" s="106">
        <v>4.2</v>
      </c>
      <c r="D87" s="106"/>
      <c r="E87" s="106" t="s">
        <v>193</v>
      </c>
      <c r="F87" s="106">
        <v>650</v>
      </c>
      <c r="G87" s="106" t="s">
        <v>194</v>
      </c>
      <c r="H87" s="106"/>
      <c r="I87" s="106" t="s">
        <v>195</v>
      </c>
      <c r="J87" s="106">
        <v>6.5</v>
      </c>
      <c r="K87" s="106">
        <v>1.0549999999999999</v>
      </c>
      <c r="L87" s="106">
        <v>382</v>
      </c>
      <c r="M87" s="106" t="s">
        <v>196</v>
      </c>
      <c r="N87" s="106"/>
      <c r="O87" s="106"/>
      <c r="P87" s="106"/>
      <c r="Q87" s="106"/>
      <c r="R87" s="106"/>
      <c r="S87" s="105"/>
    </row>
    <row r="88" spans="2:19" x14ac:dyDescent="0.35">
      <c r="B88" s="106" t="s">
        <v>198</v>
      </c>
      <c r="C88" s="106">
        <v>3.9</v>
      </c>
      <c r="D88" s="106"/>
      <c r="E88" s="106" t="s">
        <v>199</v>
      </c>
      <c r="F88" s="106">
        <v>590</v>
      </c>
      <c r="G88" s="106" t="s">
        <v>200</v>
      </c>
      <c r="H88" s="106"/>
      <c r="I88" s="106" t="s">
        <v>201</v>
      </c>
      <c r="J88" s="106">
        <v>5.83</v>
      </c>
      <c r="K88" s="106">
        <v>1.06</v>
      </c>
      <c r="L88" s="106">
        <v>385</v>
      </c>
      <c r="M88" s="106" t="s">
        <v>202</v>
      </c>
      <c r="N88" s="106"/>
      <c r="O88" s="106"/>
      <c r="P88" s="106"/>
      <c r="Q88" s="106"/>
      <c r="R88" s="106"/>
      <c r="S88" s="105"/>
    </row>
    <row r="89" spans="2:19" x14ac:dyDescent="0.35">
      <c r="B89" s="106" t="s">
        <v>203</v>
      </c>
      <c r="C89" s="106">
        <v>3.6</v>
      </c>
      <c r="D89" s="106"/>
      <c r="E89" s="106" t="s">
        <v>204</v>
      </c>
      <c r="F89" s="106">
        <v>550</v>
      </c>
      <c r="G89" s="106" t="s">
        <v>205</v>
      </c>
      <c r="H89" s="106"/>
      <c r="I89" s="106" t="s">
        <v>206</v>
      </c>
      <c r="J89" s="106">
        <v>3.33</v>
      </c>
      <c r="K89" s="106">
        <v>1.095</v>
      </c>
      <c r="L89" s="106">
        <v>392</v>
      </c>
      <c r="M89" s="106" t="s">
        <v>207</v>
      </c>
      <c r="N89" s="106"/>
      <c r="O89" s="106"/>
      <c r="P89" s="106"/>
      <c r="Q89" s="106"/>
      <c r="R89" s="106"/>
      <c r="S89" s="105"/>
    </row>
    <row r="90" spans="2:19" x14ac:dyDescent="0.35">
      <c r="B90" s="106" t="s">
        <v>208</v>
      </c>
      <c r="C90" s="106">
        <v>3.3</v>
      </c>
      <c r="D90" s="106"/>
      <c r="E90" s="106" t="s">
        <v>209</v>
      </c>
      <c r="F90" s="106">
        <v>520</v>
      </c>
      <c r="G90" s="106" t="s">
        <v>210</v>
      </c>
      <c r="H90" s="106"/>
      <c r="I90" s="106" t="s">
        <v>211</v>
      </c>
      <c r="J90" s="106">
        <v>2.2200000000000002</v>
      </c>
      <c r="K90" s="106">
        <v>1.1100000000000001</v>
      </c>
      <c r="L90" s="106">
        <v>380</v>
      </c>
      <c r="M90" s="106" t="s">
        <v>212</v>
      </c>
      <c r="N90" s="106"/>
      <c r="O90" s="106"/>
      <c r="P90" s="106"/>
      <c r="Q90" s="106"/>
      <c r="R90" s="106"/>
      <c r="S90" s="105"/>
    </row>
    <row r="91" spans="2:19" x14ac:dyDescent="0.35">
      <c r="B91" s="106" t="s">
        <v>214</v>
      </c>
      <c r="C91" s="106">
        <v>3</v>
      </c>
      <c r="D91" s="106"/>
      <c r="E91" s="106" t="s">
        <v>215</v>
      </c>
      <c r="F91" s="106">
        <v>450</v>
      </c>
      <c r="G91" s="106" t="s">
        <v>216</v>
      </c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5"/>
    </row>
    <row r="92" spans="2:19" x14ac:dyDescent="0.35">
      <c r="B92" s="106" t="s">
        <v>218</v>
      </c>
      <c r="C92" s="106">
        <v>2.4</v>
      </c>
      <c r="D92" s="106"/>
      <c r="E92" s="106" t="s">
        <v>219</v>
      </c>
      <c r="F92" s="106">
        <v>420</v>
      </c>
      <c r="G92" s="106" t="s">
        <v>220</v>
      </c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5"/>
    </row>
    <row r="93" spans="2:19" x14ac:dyDescent="0.35">
      <c r="B93" s="106"/>
      <c r="C93" s="106"/>
      <c r="D93" s="106"/>
      <c r="E93" s="106" t="s">
        <v>222</v>
      </c>
      <c r="F93" s="106">
        <v>625</v>
      </c>
      <c r="G93" s="106" t="s">
        <v>223</v>
      </c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5"/>
    </row>
    <row r="94" spans="2:19" x14ac:dyDescent="0.35">
      <c r="B94" s="104" t="s">
        <v>252</v>
      </c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5"/>
      <c r="P94" s="105"/>
      <c r="Q94" s="105"/>
      <c r="R94" s="105"/>
      <c r="S94" s="105"/>
    </row>
    <row r="95" spans="2:19" x14ac:dyDescent="0.35">
      <c r="B95" s="107" t="s">
        <v>253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5"/>
      <c r="P95" s="105"/>
      <c r="Q95" s="105"/>
      <c r="R95" s="105"/>
      <c r="S95" s="105"/>
    </row>
    <row r="96" spans="2:19" x14ac:dyDescent="0.35"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5"/>
      <c r="P96" s="105"/>
      <c r="Q96" s="105"/>
      <c r="R96" s="105"/>
      <c r="S96" s="105"/>
    </row>
    <row r="97" spans="2:19" x14ac:dyDescent="0.35"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5"/>
      <c r="P97" s="105"/>
      <c r="Q97" s="105"/>
      <c r="R97" s="105"/>
      <c r="S97" s="105"/>
    </row>
    <row r="98" spans="2:19" x14ac:dyDescent="0.35">
      <c r="B98" s="104"/>
      <c r="C98" s="104"/>
      <c r="D98" s="104"/>
      <c r="E98" s="104"/>
      <c r="F98" s="104"/>
      <c r="G98" s="104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</row>
  </sheetData>
  <sheetProtection algorithmName="SHA-512" hashValue="IL/5aW+nHwUlewEBU1gb9wec5aQIe51jKSjdM0nxjiH0DnB/rDFgOhT044fRtqp1cxIaSIrhOnn6Xmo1Y5Zy3g==" saltValue="lb5CSV5uIG5ZbizoGMsJYw==" spinCount="100000" sheet="1" objects="1" scenarios="1" formatCells="0" formatColumns="0" formatRows="0" insertColumns="0" insertRows="0" insertHyperlinks="0" deleteColumns="0" deleteRows="0"/>
  <mergeCells count="5">
    <mergeCell ref="B66:G66"/>
    <mergeCell ref="B64:G64"/>
    <mergeCell ref="B2:G2"/>
    <mergeCell ref="B3:G3"/>
    <mergeCell ref="B5:G5"/>
  </mergeCells>
  <hyperlinks>
    <hyperlink ref="B1" location="'🏠 Accueil'!A1" display="Retour Accueil" xr:uid="{360D1B71-9BE7-4C30-8056-859719B34DFF}"/>
    <hyperlink ref="B95" r:id="rId1" xr:uid="{8C9C3131-FA26-4451-8AF5-829D23E30A49}"/>
    <hyperlink ref="F11" r:id="rId2" xr:uid="{0AA8D70E-C8A5-4355-BB4E-619C94DACFDD}"/>
    <hyperlink ref="F13" r:id="rId3" xr:uid="{893F6BB1-F82D-4AB2-990F-629646908378}"/>
    <hyperlink ref="F14" r:id="rId4" xr:uid="{8CE1E8FF-3556-4F47-A28E-99D5A1E511BE}"/>
    <hyperlink ref="F16" r:id="rId5" xr:uid="{DB450A71-1A5B-4C7D-B264-9155A53040B0}"/>
    <hyperlink ref="F17" r:id="rId6" xr:uid="{7B24B0D2-95E6-4B92-96C5-6AC26CAA7AD5}"/>
    <hyperlink ref="F18" r:id="rId7" xr:uid="{182E1CCD-8B70-42BD-AEAF-F710DA8A6527}"/>
    <hyperlink ref="F21" r:id="rId8" xr:uid="{B05A222C-72EB-4776-9CDA-FA51204C3CC2}"/>
    <hyperlink ref="F22" r:id="rId9" xr:uid="{2F14ADC4-2E4D-4B9E-8C80-35C1356871D5}"/>
    <hyperlink ref="F23" r:id="rId10" xr:uid="{245456C0-1A8D-4321-BA8B-1F5A21D1358D}"/>
    <hyperlink ref="F26" r:id="rId11" xr:uid="{D92137FA-0E61-4FA2-A7D9-405DF8184128}"/>
    <hyperlink ref="F31" r:id="rId12" xr:uid="{0BC16E7A-6CEB-4945-B01B-E96C519456E2}"/>
    <hyperlink ref="F35" r:id="rId13" xr:uid="{95825646-FFE2-432E-9CAF-A14BECC70C94}"/>
    <hyperlink ref="F39" r:id="rId14" xr:uid="{6CF53FAD-C76E-4944-BAEB-107515CBEE84}"/>
    <hyperlink ref="F40" r:id="rId15" xr:uid="{05FE66C3-3017-4EBB-95C2-01E515BDC29A}"/>
    <hyperlink ref="F46" r:id="rId16" xr:uid="{E050BE1E-A1D5-4204-90C0-A9597D23E3B5}"/>
    <hyperlink ref="F49" r:id="rId17" xr:uid="{2A55E562-A5D2-4072-A346-A46852A28023}"/>
    <hyperlink ref="F52" r:id="rId18" xr:uid="{8B376D93-02AE-4794-8AEA-939ACAE1D2E8}"/>
    <hyperlink ref="F55" r:id="rId19" xr:uid="{AF78C375-DDE4-42C5-8DCE-617D1DFDFC84}"/>
    <hyperlink ref="F56" r:id="rId20" xr:uid="{B9FC451C-11B7-46D9-9ECC-08C1F91B324A}"/>
    <hyperlink ref="G7" r:id="rId21" xr:uid="{DA1FC2F5-FA2A-464D-99BB-1F2F625397D2}"/>
    <hyperlink ref="F27" r:id="rId22" xr:uid="{AE11BDBD-C4F3-40EC-8246-182896392D6A}"/>
    <hyperlink ref="F28" r:id="rId23" xr:uid="{6CD59E7F-E58E-4720-AE56-F56CBE1AEFF7}"/>
    <hyperlink ref="F15" r:id="rId24" xr:uid="{CC77D90A-9988-4284-9C44-0B521A150DDA}"/>
    <hyperlink ref="F48" r:id="rId25" xr:uid="{0A22DC6D-3B0E-49F3-897E-336D01BD12F8}"/>
    <hyperlink ref="F51" r:id="rId26" xr:uid="{57BCEB2C-A7F3-4410-BBF9-3708795E6F96}"/>
    <hyperlink ref="F54" r:id="rId27" xr:uid="{7884B7D0-F64B-4005-8C7D-D49D24D3A784}"/>
    <hyperlink ref="F45" r:id="rId28" xr:uid="{2DBB6B71-25CA-41A3-A3F9-1A0E4B759480}"/>
    <hyperlink ref="F36" r:id="rId29" xr:uid="{E58B442F-8AF9-45E6-8464-13E1E7C41A05}"/>
    <hyperlink ref="F37" r:id="rId30" xr:uid="{BB2DA893-66A7-4AC6-8361-CDFBDEBC1078}"/>
    <hyperlink ref="F10" r:id="rId31" xr:uid="{84FE12F2-26BB-4192-B246-E91A640AFCBE}"/>
    <hyperlink ref="F8" r:id="rId32" xr:uid="{0F0BAB3D-E09A-4193-A670-70F1E53D2DD5}"/>
    <hyperlink ref="F47" r:id="rId33" xr:uid="{31CE188D-8DE0-47FC-B9C4-227958FA7603}"/>
    <hyperlink ref="F57" r:id="rId34" xr:uid="{E9CEAB20-C991-4C0E-ABF0-EBF234561977}"/>
    <hyperlink ref="F58" r:id="rId35" xr:uid="{7D7DEB5D-9B58-4289-AE14-4BEE2B016B0E}"/>
    <hyperlink ref="F59" r:id="rId36" xr:uid="{77D430DB-19D8-4BB4-AFF7-C30FBC308FA7}"/>
    <hyperlink ref="F60" r:id="rId37" xr:uid="{DE8280F9-53FC-4208-A004-32AE492A7812}"/>
    <hyperlink ref="F62" r:id="rId38" xr:uid="{CB07E50A-8AF7-44FC-B0AF-A0E613B89E8B}"/>
    <hyperlink ref="F61" r:id="rId39" xr:uid="{0A88DEE5-12EC-407E-86B3-303582C96BBC}"/>
    <hyperlink ref="F53" r:id="rId40" xr:uid="{89EB814A-8420-4091-9C7D-2696FF15B999}"/>
    <hyperlink ref="F50" r:id="rId41" xr:uid="{3CBD9161-553F-42EB-B417-7E05A8A73332}"/>
    <hyperlink ref="F44" r:id="rId42" xr:uid="{0B372D01-A0D4-4FB3-AB97-96EEC79236EB}"/>
  </hyperlinks>
  <printOptions horizontalCentered="1"/>
  <pageMargins left="0.3" right="0.3" top="0.3" bottom="0.3" header="0.511811023622047" footer="0.511811023622047"/>
  <pageSetup paperSize="8" fitToHeight="0" orientation="landscape" horizontalDpi="300" verticalDpi="300" r:id="rId43"/>
  <drawing r:id="rId4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showGridLines="0" zoomScaleNormal="100" workbookViewId="0">
      <selection activeCell="F6" sqref="F6"/>
    </sheetView>
  </sheetViews>
  <sheetFormatPr baseColWidth="10" defaultColWidth="8.7265625" defaultRowHeight="14.5" x14ac:dyDescent="0.35"/>
  <cols>
    <col min="1" max="1" width="3.1796875" customWidth="1"/>
    <col min="2" max="2" width="95" customWidth="1"/>
  </cols>
  <sheetData>
    <row r="1" spans="2:2" x14ac:dyDescent="0.35">
      <c r="B1" s="35" t="s">
        <v>245</v>
      </c>
    </row>
    <row r="2" spans="2:2" ht="30" customHeight="1" x14ac:dyDescent="0.35">
      <c r="B2" s="142" t="s">
        <v>330</v>
      </c>
    </row>
    <row r="3" spans="2:2" ht="58" customHeight="1" x14ac:dyDescent="0.35">
      <c r="B3" s="143" t="s">
        <v>268</v>
      </c>
    </row>
    <row r="4" spans="2:2" ht="8" customHeight="1" x14ac:dyDescent="0.35">
      <c r="B4" s="144"/>
    </row>
    <row r="5" spans="2:2" ht="24" customHeight="1" x14ac:dyDescent="0.35">
      <c r="B5" s="145" t="s">
        <v>331</v>
      </c>
    </row>
    <row r="6" spans="2:2" ht="22" customHeight="1" x14ac:dyDescent="0.35">
      <c r="B6" s="146" t="s">
        <v>225</v>
      </c>
    </row>
    <row r="7" spans="2:2" ht="75.5" customHeight="1" x14ac:dyDescent="0.35">
      <c r="B7" s="143" t="s">
        <v>285</v>
      </c>
    </row>
    <row r="8" spans="2:2" ht="22" customHeight="1" x14ac:dyDescent="0.35">
      <c r="B8" s="146" t="s">
        <v>226</v>
      </c>
    </row>
    <row r="9" spans="2:2" ht="52.5" customHeight="1" x14ac:dyDescent="0.35">
      <c r="B9" s="147" t="s">
        <v>286</v>
      </c>
    </row>
    <row r="10" spans="2:2" ht="22" customHeight="1" x14ac:dyDescent="0.35">
      <c r="B10" s="146" t="s">
        <v>227</v>
      </c>
    </row>
    <row r="11" spans="2:2" ht="51.5" customHeight="1" x14ac:dyDescent="0.35">
      <c r="B11" s="143" t="s">
        <v>269</v>
      </c>
    </row>
    <row r="12" spans="2:2" ht="8" customHeight="1" x14ac:dyDescent="0.35">
      <c r="B12" s="144"/>
    </row>
    <row r="13" spans="2:2" ht="24" customHeight="1" x14ac:dyDescent="0.35">
      <c r="B13" s="148" t="s">
        <v>258</v>
      </c>
    </row>
    <row r="14" spans="2:2" ht="36" customHeight="1" x14ac:dyDescent="0.35">
      <c r="B14" s="143" t="s">
        <v>228</v>
      </c>
    </row>
    <row r="15" spans="2:2" ht="36" customHeight="1" x14ac:dyDescent="0.35">
      <c r="B15" s="149" t="s">
        <v>329</v>
      </c>
    </row>
    <row r="16" spans="2:2" ht="8" customHeight="1" x14ac:dyDescent="0.35"/>
    <row r="18" spans="1:7" x14ac:dyDescent="0.35">
      <c r="A18" s="1"/>
      <c r="B18" s="1"/>
      <c r="C18" s="1"/>
      <c r="D18" s="1"/>
      <c r="E18" s="1"/>
      <c r="F18" s="1"/>
      <c r="G18" s="1"/>
    </row>
  </sheetData>
  <sheetProtection algorithmName="SHA-512" hashValue="zpbTJX+uPc9NbQ1L2Rmrs92YL4aVzAjVHo8IXl9wx8xgCAm3650GxLoiugpNOMqumjp1M3YyvCr6p58b7DBzWQ==" saltValue="wTld4Hs1e2zFPSqcLnsLvw==" spinCount="100000" sheet="1" objects="1" scenarios="1" formatCells="0" formatColumns="0" formatRows="0" insertColumns="0" insertRows="0" insertHyperlinks="0" deleteColumns="0" deleteRows="0"/>
  <hyperlinks>
    <hyperlink ref="B1" location="'🏠 Accueil'!A1" display="Retour Accueil" xr:uid="{C19EA444-69FC-40D2-A3B1-8928F5FB3FDA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🏠 Accueil</vt:lpstr>
      <vt:lpstr>Conversions Unités</vt:lpstr>
      <vt:lpstr>Electricité</vt:lpstr>
      <vt:lpstr>Gaz Naturel</vt:lpstr>
      <vt:lpstr>Propane</vt:lpstr>
      <vt:lpstr>Butane</vt:lpstr>
      <vt:lpstr>GPL 50-50</vt:lpstr>
      <vt:lpstr>Biométhane</vt:lpstr>
      <vt:lpstr>Sources &amp; Coefficients</vt:lpstr>
      <vt:lpstr>Scopes GES</vt:lpstr>
      <vt:lpstr>SC_Biogaz</vt:lpstr>
      <vt:lpstr>SC_Charbon</vt:lpstr>
      <vt:lpstr>SC_Electricite</vt:lpstr>
      <vt:lpstr>SC_Essence</vt:lpstr>
      <vt:lpstr>SC_FioulDom</vt:lpstr>
      <vt:lpstr>SC_FioulLourd</vt:lpstr>
      <vt:lpstr>SC_GazNaturel</vt:lpstr>
      <vt:lpstr>SC_Gazole</vt:lpstr>
      <vt:lpstr>SC_GPL</vt:lpstr>
      <vt:lpstr>SC_Hydrogene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Gaël Landrieux</cp:lastModifiedBy>
  <cp:revision>0</cp:revision>
  <dcterms:created xsi:type="dcterms:W3CDTF">2026-05-13T08:42:47Z</dcterms:created>
  <dcterms:modified xsi:type="dcterms:W3CDTF">2026-10-23T08:42:18Z</dcterms:modified>
  <dc:language>en-US</dc:language>
</cp:coreProperties>
</file>