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MARC\Documents\SITE INTERNET\"/>
    </mc:Choice>
  </mc:AlternateContent>
  <xr:revisionPtr revIDLastSave="0" documentId="13_ncr:1_{358D61B3-18D6-4BF4-B3A0-793CA46F825A}" xr6:coauthVersionLast="36" xr6:coauthVersionMax="36" xr10:uidLastSave="{00000000-0000-0000-0000-000000000000}"/>
  <workbookProtection workbookAlgorithmName="SHA-512" workbookHashValue="BPw5Cc4aBh8xjmfvB0ifvYrJ0D4l7/88N0KOJERiJuitd1PjXEq8QqZtmREoVbIsb0vbQampGVd3Z1Vl9nAohg==" workbookSaltValue="2zQPMF9hBPiSsWiBM53/Kw==" workbookSpinCount="100000" lockStructure="1"/>
  <bookViews>
    <workbookView xWindow="0" yWindow="0" windowWidth="20730" windowHeight="941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F157" i="1" l="1"/>
  <c r="F153" i="1"/>
  <c r="F147" i="1"/>
  <c r="F161" i="1"/>
  <c r="F148" i="1"/>
  <c r="F150" i="1"/>
  <c r="F185" i="1" l="1"/>
  <c r="E185" i="1"/>
  <c r="E256" i="1"/>
  <c r="E184" i="1"/>
  <c r="F184" i="1"/>
  <c r="F151" i="1"/>
  <c r="E182" i="1" s="1"/>
  <c r="K176" i="1" s="1"/>
  <c r="F181" i="1"/>
  <c r="J177" i="1" s="1"/>
  <c r="H252" i="1"/>
  <c r="G253" i="1" s="1"/>
  <c r="H250" i="1"/>
  <c r="E253" i="1" s="1"/>
  <c r="D43" i="1"/>
  <c r="D42" i="1"/>
  <c r="F178" i="1"/>
  <c r="E38" i="1" s="1"/>
  <c r="I179" i="1"/>
  <c r="H180" i="1" s="1"/>
  <c r="F189" i="1"/>
  <c r="E190" i="1" s="1"/>
  <c r="I192" i="1"/>
  <c r="E195" i="1"/>
  <c r="F25" i="1" s="1"/>
  <c r="F195" i="1"/>
  <c r="E196" i="1"/>
  <c r="F196" i="1"/>
  <c r="F200" i="1"/>
  <c r="E201" i="1" s="1"/>
  <c r="G201" i="1" s="1"/>
  <c r="G200" i="1"/>
  <c r="J204" i="1"/>
  <c r="E207" i="1"/>
  <c r="F207" i="1"/>
  <c r="E208" i="1"/>
  <c r="F208" i="1"/>
  <c r="G212" i="1"/>
  <c r="E214" i="1" s="1"/>
  <c r="E213" i="1"/>
  <c r="F212" i="1" s="1"/>
  <c r="J216" i="1"/>
  <c r="I217" i="1" s="1"/>
  <c r="E219" i="1"/>
  <c r="F219" i="1"/>
  <c r="E220" i="1"/>
  <c r="F220" i="1"/>
  <c r="G225" i="1"/>
  <c r="E226" i="1"/>
  <c r="F225" i="1" s="1"/>
  <c r="H227" i="1"/>
  <c r="G228" i="1" s="1"/>
  <c r="J229" i="1"/>
  <c r="E232" i="1"/>
  <c r="F232" i="1"/>
  <c r="E233" i="1"/>
  <c r="F233" i="1"/>
  <c r="F238" i="1"/>
  <c r="E43" i="1" s="1"/>
  <c r="G239" i="1"/>
  <c r="F240" i="1" s="1"/>
  <c r="I241" i="1"/>
  <c r="H242" i="1" s="1"/>
  <c r="E244" i="1"/>
  <c r="F29" i="1" s="1"/>
  <c r="F244" i="1"/>
  <c r="E245" i="1"/>
  <c r="F245" i="1"/>
  <c r="H249" i="1"/>
  <c r="E249" i="1" s="1"/>
  <c r="F111" i="1" s="1"/>
  <c r="H251" i="1"/>
  <c r="F253" i="1" s="1"/>
  <c r="D256" i="1"/>
  <c r="E239" i="1"/>
  <c r="D253" i="1"/>
  <c r="D41" i="1"/>
  <c r="F176" i="1"/>
  <c r="D40" i="1"/>
  <c r="F191" i="1"/>
  <c r="G190" i="1" s="1"/>
  <c r="D39" i="1"/>
  <c r="G203" i="1"/>
  <c r="H202" i="1" s="1"/>
  <c r="F94" i="1"/>
  <c r="F118" i="1"/>
  <c r="F134" i="1"/>
  <c r="F89" i="1"/>
  <c r="F79" i="1"/>
  <c r="F85" i="1"/>
  <c r="F90" i="1"/>
  <c r="F104" i="1"/>
  <c r="F125" i="1"/>
  <c r="F133" i="1"/>
  <c r="F97" i="1" l="1"/>
  <c r="F109" i="1"/>
  <c r="F101" i="1"/>
  <c r="F91" i="1"/>
  <c r="F115" i="1"/>
  <c r="F127" i="1"/>
  <c r="F102" i="1"/>
  <c r="F86" i="1"/>
  <c r="F103" i="1"/>
  <c r="F110" i="1"/>
  <c r="F99" i="1"/>
  <c r="F124" i="1"/>
  <c r="F84" i="1"/>
  <c r="F108" i="1"/>
  <c r="F114" i="1"/>
  <c r="F98" i="1"/>
  <c r="F87" i="1"/>
  <c r="F82" i="1"/>
  <c r="F81" i="1"/>
  <c r="F126" i="1"/>
  <c r="D250" i="1"/>
  <c r="H239" i="1" s="1"/>
  <c r="I239" i="1" s="1"/>
  <c r="F123" i="1"/>
  <c r="F129" i="1"/>
  <c r="F120" i="1"/>
  <c r="F119" i="1"/>
  <c r="F122" i="1"/>
  <c r="F249" i="1"/>
  <c r="D251" i="1" s="1"/>
  <c r="M27" i="1"/>
  <c r="E39" i="1"/>
  <c r="G189" i="1"/>
  <c r="E191" i="1" s="1"/>
  <c r="G238" i="1"/>
  <c r="E240" i="1" s="1"/>
  <c r="F214" i="1"/>
  <c r="G213" i="1" s="1"/>
  <c r="F27" i="1" s="1"/>
  <c r="F24" i="1"/>
  <c r="M25" i="1"/>
  <c r="E177" i="1"/>
  <c r="K177" i="1" s="1"/>
  <c r="F182" i="1" s="1"/>
  <c r="J176" i="1"/>
  <c r="E181" i="1" s="1"/>
  <c r="K181" i="1" s="1"/>
  <c r="J182" i="1" s="1"/>
  <c r="J178" i="1"/>
  <c r="G181" i="1" s="1"/>
  <c r="M26" i="1"/>
  <c r="F26" i="1"/>
  <c r="D38" i="1"/>
  <c r="G249" i="1"/>
  <c r="D252" i="1" s="1"/>
  <c r="H201" i="1"/>
  <c r="F203" i="1" s="1"/>
  <c r="M29" i="1"/>
  <c r="H200" i="1"/>
  <c r="E203" i="1" s="1"/>
  <c r="E40" i="1"/>
  <c r="F202" i="1"/>
  <c r="E202" i="1"/>
  <c r="I230" i="1"/>
  <c r="E227" i="1"/>
  <c r="H225" i="1"/>
  <c r="G226" i="1"/>
  <c r="M28" i="1" s="1"/>
  <c r="H191" i="1"/>
  <c r="G192" i="1" s="1"/>
  <c r="G215" i="1"/>
  <c r="H214" i="1" s="1"/>
  <c r="H212" i="1" s="1"/>
  <c r="E215" i="1" s="1"/>
  <c r="G251" i="1"/>
  <c r="F252" i="1" s="1"/>
  <c r="F80" i="1"/>
  <c r="F132" i="1"/>
  <c r="F121" i="1"/>
  <c r="F92" i="1"/>
  <c r="F112" i="1"/>
  <c r="F130" i="1"/>
  <c r="F93" i="1"/>
  <c r="F113" i="1"/>
  <c r="F131" i="1"/>
  <c r="F100" i="1"/>
  <c r="F128" i="1"/>
  <c r="F107" i="1"/>
  <c r="I205" i="1"/>
  <c r="H193" i="1"/>
  <c r="G177" i="1"/>
  <c r="G250" i="1"/>
  <c r="E252" i="1" s="1"/>
  <c r="M24" i="1" l="1"/>
  <c r="I214" i="1"/>
  <c r="G216" i="1" s="1"/>
  <c r="H177" i="1"/>
  <c r="F179" i="1" s="1"/>
  <c r="J179" i="1" s="1"/>
  <c r="H181" i="1" s="1"/>
  <c r="E41" i="1"/>
  <c r="F241" i="1"/>
  <c r="H176" i="1"/>
  <c r="E179" i="1" s="1"/>
  <c r="K179" i="1" s="1"/>
  <c r="H182" i="1" s="1"/>
  <c r="F250" i="1"/>
  <c r="E251" i="1" s="1"/>
  <c r="F19" i="1" s="1"/>
  <c r="I202" i="1"/>
  <c r="I200" i="1" s="1"/>
  <c r="I227" i="1"/>
  <c r="G229" i="1" s="1"/>
  <c r="H190" i="1"/>
  <c r="H189" i="1" s="1"/>
  <c r="H240" i="1"/>
  <c r="I240" i="1" s="1"/>
  <c r="G242" i="1" s="1"/>
  <c r="H238" i="1"/>
  <c r="F28" i="1"/>
  <c r="E178" i="1"/>
  <c r="K178" i="1" s="1"/>
  <c r="G182" i="1" s="1"/>
  <c r="I176" i="1"/>
  <c r="E180" i="1" s="1"/>
  <c r="K180" i="1" s="1"/>
  <c r="I182" i="1" s="1"/>
  <c r="H213" i="1"/>
  <c r="F215" i="1" s="1"/>
  <c r="E42" i="1"/>
  <c r="F227" i="1"/>
  <c r="I212" i="1"/>
  <c r="J214" i="1"/>
  <c r="H43" i="1"/>
  <c r="F242" i="1"/>
  <c r="H226" i="1"/>
  <c r="F228" i="1" s="1"/>
  <c r="E228" i="1"/>
  <c r="I191" i="1"/>
  <c r="G193" i="1" s="1"/>
  <c r="I190" i="1" l="1"/>
  <c r="H39" i="1" s="1"/>
  <c r="J227" i="1"/>
  <c r="I226" i="1"/>
  <c r="J226" i="1" s="1"/>
  <c r="F230" i="1" s="1"/>
  <c r="G204" i="1"/>
  <c r="I225" i="1"/>
  <c r="J225" i="1" s="1"/>
  <c r="E230" i="1" s="1"/>
  <c r="I228" i="1"/>
  <c r="H229" i="1" s="1"/>
  <c r="G241" i="1"/>
  <c r="E241" i="1"/>
  <c r="I238" i="1"/>
  <c r="E242" i="1" s="1"/>
  <c r="I203" i="1"/>
  <c r="J202" i="1"/>
  <c r="I215" i="1"/>
  <c r="J215" i="1" s="1"/>
  <c r="H217" i="1" s="1"/>
  <c r="I201" i="1"/>
  <c r="F192" i="1"/>
  <c r="I177" i="1"/>
  <c r="H38" i="1" s="1"/>
  <c r="I213" i="1"/>
  <c r="F216" i="1" s="1"/>
  <c r="E204" i="1"/>
  <c r="J200" i="1"/>
  <c r="E205" i="1" s="1"/>
  <c r="G176" i="1"/>
  <c r="H178" i="1"/>
  <c r="E192" i="1"/>
  <c r="I189" i="1"/>
  <c r="E193" i="1" s="1"/>
  <c r="G217" i="1"/>
  <c r="H41" i="1"/>
  <c r="H216" i="1"/>
  <c r="E216" i="1"/>
  <c r="J212" i="1"/>
  <c r="E217" i="1" s="1"/>
  <c r="E229" i="1"/>
  <c r="G230" i="1"/>
  <c r="H42" i="1"/>
  <c r="F229" i="1" l="1"/>
  <c r="F193" i="1"/>
  <c r="J228" i="1"/>
  <c r="H230" i="1" s="1"/>
  <c r="F180" i="1"/>
  <c r="J180" i="1" s="1"/>
  <c r="I181" i="1" s="1"/>
  <c r="J201" i="1"/>
  <c r="F205" i="1" s="1"/>
  <c r="F204" i="1"/>
  <c r="J213" i="1"/>
  <c r="F217" i="1" s="1"/>
  <c r="G205" i="1"/>
  <c r="H40" i="1"/>
  <c r="J203" i="1"/>
  <c r="H205" i="1" s="1"/>
  <c r="H204" i="1"/>
  <c r="G179" i="1"/>
  <c r="I178" i="1"/>
  <c r="G180" i="1" s="1"/>
</calcChain>
</file>

<file path=xl/sharedStrings.xml><?xml version="1.0" encoding="utf-8"?>
<sst xmlns="http://schemas.openxmlformats.org/spreadsheetml/2006/main" count="489" uniqueCount="192">
  <si>
    <t>données brutes</t>
  </si>
  <si>
    <t>inverse</t>
  </si>
  <si>
    <t>calcul</t>
  </si>
  <si>
    <t>Gaz nat</t>
  </si>
  <si>
    <t>1  équivaut à:</t>
  </si>
  <si>
    <t>MWh PCS</t>
  </si>
  <si>
    <t>MWh PCI</t>
  </si>
  <si>
    <t>m3</t>
  </si>
  <si>
    <t>€/MWh PCS</t>
  </si>
  <si>
    <t>€/MWh PCI</t>
  </si>
  <si>
    <t>€/m3</t>
  </si>
  <si>
    <t>Choix</t>
  </si>
  <si>
    <t>Exemple : convertir 500€/tonne de fioul en €/MWh PCI…</t>
  </si>
  <si>
    <t>Valeur de départ</t>
  </si>
  <si>
    <t>Choix de l'unité de départ</t>
  </si>
  <si>
    <t>Valeur d'arrivée</t>
  </si>
  <si>
    <t>Choix de l'unité d'arrivée</t>
  </si>
  <si>
    <t>Valeur à convertir</t>
  </si>
  <si>
    <t>Unité</t>
  </si>
  <si>
    <t>Valeur convertie</t>
  </si>
  <si>
    <t>Fioul Lourd</t>
  </si>
  <si>
    <t>tonne</t>
  </si>
  <si>
    <t>Gaz naturel</t>
  </si>
  <si>
    <t>€/tonne</t>
  </si>
  <si>
    <t>Fioul lourd</t>
  </si>
  <si>
    <t>Fioul domestique</t>
  </si>
  <si>
    <t>GPL</t>
  </si>
  <si>
    <t>Essence</t>
  </si>
  <si>
    <t>Charbon</t>
  </si>
  <si>
    <t>GJ</t>
  </si>
  <si>
    <t>tep PCI</t>
  </si>
  <si>
    <t>Sources</t>
  </si>
  <si>
    <t>MWh PCI/MWh PCS</t>
  </si>
  <si>
    <t>GJ/tep PCI</t>
  </si>
  <si>
    <t>GJ/MBTU</t>
  </si>
  <si>
    <t>MWh PCI/tonne</t>
  </si>
  <si>
    <t>MWh PCS/MWh PCI</t>
  </si>
  <si>
    <t>MWh PCI/ tonne</t>
  </si>
  <si>
    <t>Valeur</t>
  </si>
  <si>
    <t>Produit énergétique</t>
  </si>
  <si>
    <t>unité</t>
  </si>
  <si>
    <t>kJ(PCI)</t>
  </si>
  <si>
    <t>kgep (PCI)</t>
  </si>
  <si>
    <t>kWh (PCI)</t>
  </si>
  <si>
    <t>Coke</t>
  </si>
  <si>
    <t>1 kg</t>
  </si>
  <si>
    <t>Charbon maigre</t>
  </si>
  <si>
    <t>17 200 - 30 700</t>
  </si>
  <si>
    <t>0,411 - 0,733</t>
  </si>
  <si>
    <t>4,778 - 8,528</t>
  </si>
  <si>
    <t>Briquettes de lignite</t>
  </si>
  <si>
    <t>Lignite noire</t>
  </si>
  <si>
    <t>10 500 - 21 000</t>
  </si>
  <si>
    <t>0,251 - 0,502</t>
  </si>
  <si>
    <t>2,917 - 5,833</t>
  </si>
  <si>
    <t>Lignite</t>
  </si>
  <si>
    <t>5 600 - 10 500</t>
  </si>
  <si>
    <t>0,134 - 0,251</t>
  </si>
  <si>
    <t>1,556 - 2,917</t>
  </si>
  <si>
    <t>Schiste bitumineux</t>
  </si>
  <si>
    <t>8 000 - 9 000</t>
  </si>
  <si>
    <t>0,191 - 0,215</t>
  </si>
  <si>
    <t>2,222 - 2,500</t>
  </si>
  <si>
    <t>Tourbe</t>
  </si>
  <si>
    <t>7 800 - 13 800</t>
  </si>
  <si>
    <t>0,186 - 0,330</t>
  </si>
  <si>
    <t>2,167 - 3,833</t>
  </si>
  <si>
    <t>Briquette de tourbe</t>
  </si>
  <si>
    <t>16 000 - 16 800</t>
  </si>
  <si>
    <t>0,382 - 0,401</t>
  </si>
  <si>
    <t>4,444 - 4,667</t>
  </si>
  <si>
    <t>Carburant (essence)</t>
  </si>
  <si>
    <t>Huile de paraffine</t>
  </si>
  <si>
    <t>Gaz de pétrole liquéfié</t>
  </si>
  <si>
    <t>Gaz naturel liquéfié</t>
  </si>
  <si>
    <t>Bois (25% d'humidité)</t>
  </si>
  <si>
    <t>Granulé de bois (pellets)/briques de bois</t>
  </si>
  <si>
    <t>Déchets</t>
  </si>
  <si>
    <t>7 400 - 10 700</t>
  </si>
  <si>
    <t>0,177 - 0,256</t>
  </si>
  <si>
    <t>2,056 - 2,972</t>
  </si>
  <si>
    <t>Chaleur dérivée</t>
  </si>
  <si>
    <t>Energie électrique</t>
  </si>
  <si>
    <t>Houille - agglomérés</t>
  </si>
  <si>
    <t>Lignite charbon pauvre</t>
  </si>
  <si>
    <t>Coke de pétrole</t>
  </si>
  <si>
    <t>Gaz de réseau (naturel et autres)</t>
  </si>
  <si>
    <t>Butane propane</t>
  </si>
  <si>
    <t>Vapeur</t>
  </si>
  <si>
    <t>Électricité</t>
  </si>
  <si>
    <t>Charbon de bois</t>
  </si>
  <si>
    <t>Boues urbaines fraîches</t>
  </si>
  <si>
    <t>Boues urbaines digérées</t>
  </si>
  <si>
    <t>Farines animales</t>
  </si>
  <si>
    <t>Graisses animales</t>
  </si>
  <si>
    <t>Huiles végétales</t>
  </si>
  <si>
    <t>Arachide</t>
  </si>
  <si>
    <t>Colza</t>
  </si>
  <si>
    <t>Palme</t>
  </si>
  <si>
    <t>Soja</t>
  </si>
  <si>
    <t>Tournesol</t>
  </si>
  <si>
    <t>Ester</t>
  </si>
  <si>
    <t>Biogaz</t>
  </si>
  <si>
    <t>Ethanol</t>
  </si>
  <si>
    <t>Déchets végétaux</t>
  </si>
  <si>
    <t>Paille</t>
  </si>
  <si>
    <t>Bagasse</t>
  </si>
  <si>
    <t>Marc de pomme ou de raisin (à 8% d’eau)</t>
  </si>
  <si>
    <t>Pulpes de raisin (à 0% d’eau)</t>
  </si>
  <si>
    <t>Pépins de raisin (à 0% d’eau)</t>
  </si>
  <si>
    <t>Marc de café (à 55% d’eau)</t>
  </si>
  <si>
    <t>Déchets de tomate (à 0% d’eau)</t>
  </si>
  <si>
    <t>Noyaux de pruneaux</t>
  </si>
  <si>
    <t>Autres déchets végétaux (à 0% d’eau)</t>
  </si>
  <si>
    <t>Combustibles spéciaux non renouvelables</t>
  </si>
  <si>
    <t>Papier ordinaire</t>
  </si>
  <si>
    <t>Déchets de papier pâteux, déchets secs industriels de papier</t>
  </si>
  <si>
    <t>Pneus usés</t>
  </si>
  <si>
    <t>Déchets industriels de caoutchouc</t>
  </si>
  <si>
    <t>Déchets de textiles</t>
  </si>
  <si>
    <t>Déchets de cuir</t>
  </si>
  <si>
    <t>Déchets de PVC</t>
  </si>
  <si>
    <t>Goudrons - Brais de houille</t>
  </si>
  <si>
    <t>Soufre</t>
  </si>
  <si>
    <t>Tourbe (à 30% d’eau)</t>
  </si>
  <si>
    <t>Huile de récupération</t>
  </si>
  <si>
    <t>Huile usée</t>
  </si>
  <si>
    <t>Déchets de peinture ou vernis</t>
  </si>
  <si>
    <t>Solvants</t>
  </si>
  <si>
    <t>Acétone, benzène, méthanol</t>
  </si>
  <si>
    <t>Tétrène</t>
  </si>
  <si>
    <t>Ordures ménagères</t>
  </si>
  <si>
    <t>Boues d’épuration - Boues industrielles</t>
  </si>
  <si>
    <t>Enquête INSEE</t>
  </si>
  <si>
    <t>http://www.insee.fr/sessi/enquetes/eacei/eacei_methodo.htm</t>
  </si>
  <si>
    <t>CFBP 50% butane 50% Propane (http://www.cfbp.fr/proprietes-des-gpl/caracteristiques-generales-et-physico-chimiques-n305)</t>
  </si>
  <si>
    <t xml:space="preserve">Unité </t>
  </si>
  <si>
    <t>Données sources de la calculette :</t>
  </si>
  <si>
    <t>Code couleur :</t>
  </si>
  <si>
    <t>Calculettes de conversion des unités énergétiques</t>
  </si>
  <si>
    <t>Annexes</t>
  </si>
  <si>
    <t>Coefficients de l'annexe de la directive Efficacité Energétique</t>
  </si>
  <si>
    <t>tep</t>
  </si>
  <si>
    <t>MWh</t>
  </si>
  <si>
    <t>1 tonne</t>
  </si>
  <si>
    <t>Coefficients INSEE (EACEI)</t>
  </si>
  <si>
    <t>Dernière mie à jour :</t>
  </si>
  <si>
    <t>Calculette de conversion des unités énergétiques</t>
  </si>
  <si>
    <t>Exemple : convertir des MWh en tep PCI…</t>
  </si>
  <si>
    <r>
      <rPr>
        <b/>
        <sz val="11"/>
        <color indexed="8"/>
        <rFont val="Arial"/>
        <family val="2"/>
      </rPr>
      <t xml:space="preserve">1) </t>
    </r>
    <r>
      <rPr>
        <b/>
        <sz val="11"/>
        <color indexed="9"/>
        <rFont val="Arial"/>
        <family val="2"/>
      </rPr>
      <t>Coefficients de conversion des principales unités énergétiques</t>
    </r>
  </si>
  <si>
    <r>
      <rPr>
        <b/>
        <sz val="11"/>
        <color indexed="8"/>
        <rFont val="Arial"/>
        <family val="2"/>
      </rPr>
      <t xml:space="preserve">2) </t>
    </r>
    <r>
      <rPr>
        <b/>
        <sz val="11"/>
        <color indexed="9"/>
        <rFont val="Arial"/>
        <family val="2"/>
      </rPr>
      <t xml:space="preserve">Coefficients de conversion par produit énergétique </t>
    </r>
    <r>
      <rPr>
        <b/>
        <sz val="11"/>
        <color indexed="8"/>
        <rFont val="Arial"/>
        <family val="2"/>
      </rPr>
      <t>(quantité)</t>
    </r>
  </si>
  <si>
    <r>
      <rPr>
        <b/>
        <sz val="11"/>
        <color indexed="8"/>
        <rFont val="Arial"/>
        <family val="2"/>
      </rPr>
      <t xml:space="preserve">3) </t>
    </r>
    <r>
      <rPr>
        <b/>
        <sz val="11"/>
        <color indexed="9"/>
        <rFont val="Arial"/>
        <family val="2"/>
      </rPr>
      <t xml:space="preserve">Coefficients de conversion par produit énergétique </t>
    </r>
    <r>
      <rPr>
        <b/>
        <sz val="11"/>
        <color indexed="8"/>
        <rFont val="Arial"/>
        <family val="2"/>
      </rPr>
      <t>(prix)</t>
    </r>
  </si>
  <si>
    <t>Principaux produits énergétiques</t>
  </si>
  <si>
    <t>Produits pétroliers</t>
  </si>
  <si>
    <t>Charbons / Tourbes</t>
  </si>
  <si>
    <t>Gaz naturel / Autres</t>
  </si>
  <si>
    <t>Données sources</t>
  </si>
  <si>
    <t>PCS / PCI</t>
  </si>
  <si>
    <t>kCal</t>
  </si>
  <si>
    <t>MWh PCI / tonne</t>
  </si>
  <si>
    <t>MWh/MBTU</t>
  </si>
  <si>
    <t>GJ/MWh PCI</t>
  </si>
  <si>
    <t>GJ/kCal</t>
  </si>
  <si>
    <t>MMBTU</t>
  </si>
  <si>
    <t>€/MMBTU</t>
  </si>
  <si>
    <r>
      <t xml:space="preserve">Cet outil de conversion permet de :
</t>
    </r>
    <r>
      <rPr>
        <b/>
        <sz val="10"/>
        <color indexed="8"/>
        <rFont val="Arial"/>
        <family val="2"/>
      </rPr>
      <t xml:space="preserve">- Passer d'une unité énergétique à une autre </t>
    </r>
    <r>
      <rPr>
        <sz val="10"/>
        <color indexed="8"/>
        <rFont val="Arial"/>
        <family val="2"/>
      </rPr>
      <t xml:space="preserve"> : Tableau "</t>
    </r>
    <r>
      <rPr>
        <i/>
        <sz val="10"/>
        <color indexed="8"/>
        <rFont val="Arial"/>
        <family val="2"/>
      </rPr>
      <t>1) Coefficients de conversion des principales unités énergétiques"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- Passer d'une unité physique à une unité énergétique</t>
    </r>
    <r>
      <rPr>
        <sz val="10"/>
        <color indexed="8"/>
        <rFont val="Arial"/>
        <family val="2"/>
      </rPr>
      <t xml:space="preserve"> (et vice versa) </t>
    </r>
    <r>
      <rPr>
        <b/>
        <sz val="10"/>
        <color indexed="8"/>
        <rFont val="Arial"/>
        <family val="2"/>
      </rPr>
      <t>pour les principaux produits énergétiques</t>
    </r>
    <r>
      <rPr>
        <sz val="10"/>
        <color indexed="8"/>
        <rFont val="Arial"/>
        <family val="2"/>
      </rPr>
      <t xml:space="preserve"> : Tableau "</t>
    </r>
    <r>
      <rPr>
        <i/>
        <sz val="10"/>
        <color indexed="8"/>
        <rFont val="Arial"/>
        <family val="2"/>
      </rPr>
      <t xml:space="preserve">2) Coefficients de conversion par produit énergétique (quantité)"
</t>
    </r>
    <r>
      <rPr>
        <b/>
        <sz val="10"/>
        <color indexed="8"/>
        <rFont val="Arial"/>
        <family val="2"/>
      </rPr>
      <t xml:space="preserve">- Convertir un prix de l'énergie défini dans une unité donnée à une autre unité </t>
    </r>
    <r>
      <rPr>
        <sz val="10"/>
        <color indexed="8"/>
        <rFont val="Arial"/>
        <family val="2"/>
      </rPr>
      <t>: Tableau "</t>
    </r>
    <r>
      <rPr>
        <i/>
        <sz val="10"/>
        <color indexed="8"/>
        <rFont val="Arial"/>
        <family val="2"/>
      </rPr>
      <t>3) Coefficients de conversion par produit énergétique (Prix)"</t>
    </r>
  </si>
  <si>
    <t>1 kJ</t>
  </si>
  <si>
    <t>1 kWh</t>
  </si>
  <si>
    <t>Nm3</t>
  </si>
  <si>
    <t>MMBTU: million de BTU</t>
  </si>
  <si>
    <t>Exemple : convertir 45 Nm3 de gaz en MWh PCI…</t>
  </si>
  <si>
    <r>
      <t>Unité</t>
    </r>
    <r>
      <rPr>
        <b/>
        <vertAlign val="superscript"/>
        <sz val="9"/>
        <rFont val="Arial"/>
        <family val="2"/>
      </rPr>
      <t>(1)</t>
    </r>
  </si>
  <si>
    <t>ADEME Documentation Base Carbone version 11, du 18 novembre 2014</t>
  </si>
  <si>
    <t xml:space="preserve">Directive Européenne Efficacité Energétique 2012/27/UE, du 25 octobre 2012 </t>
  </si>
  <si>
    <r>
      <t>Basé sur une masse volumique normale de 0,8 kg/Nm</t>
    </r>
    <r>
      <rPr>
        <i/>
        <vertAlign val="superscript"/>
        <sz val="8"/>
        <color theme="1"/>
        <rFont val="Arial"/>
        <family val="2"/>
      </rPr>
      <t>3</t>
    </r>
  </si>
  <si>
    <r>
      <t>MWh PCI/Nm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</si>
  <si>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/tonne</t>
    </r>
  </si>
  <si>
    <r>
      <t>tonne/m</t>
    </r>
    <r>
      <rPr>
        <vertAlign val="superscript"/>
        <sz val="10"/>
        <color theme="1"/>
        <rFont val="Arial"/>
        <family val="2"/>
      </rPr>
      <t>3</t>
    </r>
  </si>
  <si>
    <r>
      <t>MWh PCI / Nm</t>
    </r>
    <r>
      <rPr>
        <vertAlign val="superscript"/>
        <sz val="10"/>
        <rFont val="Arial"/>
        <family val="2"/>
      </rPr>
      <t>3</t>
    </r>
  </si>
  <si>
    <r>
      <t>MWh PCI / m</t>
    </r>
    <r>
      <rPr>
        <vertAlign val="superscript"/>
        <sz val="10"/>
        <rFont val="Arial"/>
        <family val="2"/>
      </rPr>
      <t>3</t>
    </r>
  </si>
  <si>
    <r>
      <t>Nm</t>
    </r>
    <r>
      <rPr>
        <vertAlign val="superscript"/>
        <sz val="11"/>
        <color theme="1"/>
        <rFont val="Arial"/>
        <family val="2"/>
      </rPr>
      <t>3</t>
    </r>
  </si>
  <si>
    <t>Donnée conventionnelle parfois arrondi à 42 GJ</t>
  </si>
  <si>
    <t>ADEME Documentation Base Carbone + Arrêté du 15 septembre 2006</t>
  </si>
  <si>
    <t>ADEME Documentation Base Carbone version 11, du 18 novembre 2015</t>
  </si>
  <si>
    <t>Arrêté du 1er décembre 2011 relatif aux contenus énergétiques…</t>
  </si>
  <si>
    <t>Arrêté du 15 septembre 2006  - calculs basés sur la houille</t>
  </si>
  <si>
    <t xml:space="preserve"> = Case à renseigner par l'utilisateur</t>
  </si>
  <si>
    <r>
      <t>Facteurs d'émission kgCO</t>
    </r>
    <r>
      <rPr>
        <b/>
        <vertAlign val="subscript"/>
        <sz val="10"/>
        <rFont val="Arial"/>
        <family val="2"/>
      </rPr>
      <t>2e</t>
    </r>
    <r>
      <rPr>
        <b/>
        <sz val="10"/>
        <rFont val="Arial"/>
        <family val="2"/>
      </rPr>
      <t>/MWh PCI</t>
    </r>
  </si>
  <si>
    <r>
      <t>kg CO</t>
    </r>
    <r>
      <rPr>
        <vertAlign val="subscript"/>
        <sz val="10"/>
        <color theme="1"/>
        <rFont val="Arial"/>
        <family val="2"/>
      </rPr>
      <t>2e</t>
    </r>
    <r>
      <rPr>
        <sz val="10"/>
        <color theme="1"/>
        <rFont val="Arial"/>
        <family val="2"/>
      </rPr>
      <t>/tep</t>
    </r>
  </si>
  <si>
    <r>
      <t>kg CO</t>
    </r>
    <r>
      <rPr>
        <vertAlign val="subscript"/>
        <sz val="11"/>
        <color theme="1"/>
        <rFont val="Arial"/>
        <family val="2"/>
      </rPr>
      <t>2e</t>
    </r>
  </si>
  <si>
    <r>
      <rPr>
        <i/>
        <vertAlign val="superscript"/>
        <sz val="8"/>
        <color theme="1"/>
        <rFont val="Arial"/>
        <family val="2"/>
      </rPr>
      <t>(1)</t>
    </r>
    <r>
      <rPr>
        <i/>
        <sz val="8"/>
        <color theme="1"/>
        <rFont val="Arial"/>
        <family val="2"/>
      </rPr>
      <t xml:space="preserve"> Les quantités volumiques sont à renseigner dans les conditions normales de température et de pression</t>
    </r>
  </si>
  <si>
    <r>
      <t xml:space="preserve">i) actualisation des facteurs d'émissions prenant en compte l'amont </t>
    </r>
    <r>
      <rPr>
        <b/>
        <u/>
        <sz val="8"/>
        <color theme="1"/>
        <rFont val="Arial"/>
        <family val="2"/>
      </rPr>
      <t>et</t>
    </r>
    <r>
      <rPr>
        <sz val="8"/>
        <color theme="1"/>
        <rFont val="Arial"/>
        <family val="2"/>
      </rPr>
      <t xml:space="preserve"> la combustion des combustibles, ii) ajout d'une note explicative: les quantités volumiques sont à renseigner dans les conditions normales de température et de pression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</si>
</sst>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1"/>
      <color theme="1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medium">
        <color theme="1"/>
      </left>
      <right style="thin">
        <color theme="0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hair">
        <color indexed="64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9">
    <xf numFmtId="0" fontId="0" fillId="0" borderId="0" xfId="0"/>
    <xf numFmtId="0" fontId="10" fillId="2" borderId="19" xfId="0" applyFont="1" applyFill="1" applyBorder="1" applyAlignment="1" applyProtection="1">
      <alignment horizontal="center"/>
      <protection locked="0"/>
    </xf>
    <xf numFmtId="4" fontId="10" fillId="3" borderId="19" xfId="0" applyNumberFormat="1" applyFont="1" applyFill="1" applyBorder="1" applyProtection="1"/>
    <xf numFmtId="4" fontId="10" fillId="3" borderId="20" xfId="0" applyNumberFormat="1" applyFont="1" applyFill="1" applyBorder="1" applyProtection="1"/>
    <xf numFmtId="0" fontId="10" fillId="2" borderId="21" xfId="0" applyFont="1" applyFill="1" applyBorder="1" applyAlignment="1" applyProtection="1">
      <alignment horizontal="center"/>
      <protection locked="0"/>
    </xf>
    <xf numFmtId="4" fontId="10" fillId="3" borderId="21" xfId="0" applyNumberFormat="1" applyFont="1" applyFill="1" applyBorder="1" applyProtection="1"/>
    <xf numFmtId="0" fontId="10" fillId="2" borderId="22" xfId="0" applyFont="1" applyFill="1" applyBorder="1" applyAlignment="1" applyProtection="1">
      <alignment horizontal="center"/>
      <protection locked="0"/>
    </xf>
    <xf numFmtId="4" fontId="10" fillId="3" borderId="23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1" fillId="0" borderId="0" xfId="0" applyFont="1" applyProtection="1"/>
    <xf numFmtId="0" fontId="12" fillId="2" borderId="0" xfId="0" applyFont="1" applyFill="1" applyProtection="1"/>
    <xf numFmtId="0" fontId="10" fillId="2" borderId="0" xfId="0" applyFont="1" applyFill="1" applyBorder="1" applyProtection="1"/>
    <xf numFmtId="0" fontId="9" fillId="2" borderId="0" xfId="1" applyFont="1" applyFill="1" applyBorder="1" applyProtection="1"/>
    <xf numFmtId="0" fontId="14" fillId="2" borderId="0" xfId="0" applyFont="1" applyFill="1" applyProtection="1"/>
    <xf numFmtId="0" fontId="13" fillId="2" borderId="0" xfId="0" applyFont="1" applyFill="1" applyBorder="1" applyProtection="1"/>
    <xf numFmtId="0" fontId="10" fillId="2" borderId="0" xfId="0" applyFont="1" applyFill="1" applyProtection="1"/>
    <xf numFmtId="0" fontId="11" fillId="4" borderId="24" xfId="0" applyFont="1" applyFill="1" applyBorder="1" applyProtection="1"/>
    <xf numFmtId="0" fontId="11" fillId="4" borderId="23" xfId="0" applyFont="1" applyFill="1" applyBorder="1" applyProtection="1"/>
    <xf numFmtId="0" fontId="11" fillId="4" borderId="25" xfId="0" applyFont="1" applyFill="1" applyBorder="1" applyProtection="1"/>
    <xf numFmtId="0" fontId="11" fillId="4" borderId="26" xfId="0" applyFont="1" applyFill="1" applyBorder="1" applyProtection="1"/>
    <xf numFmtId="0" fontId="11" fillId="4" borderId="27" xfId="0" applyFont="1" applyFill="1" applyBorder="1" applyProtection="1"/>
    <xf numFmtId="0" fontId="11" fillId="4" borderId="28" xfId="0" applyFont="1" applyFill="1" applyBorder="1" applyProtection="1"/>
    <xf numFmtId="0" fontId="11" fillId="4" borderId="29" xfId="0" applyFont="1" applyFill="1" applyBorder="1" applyProtection="1"/>
    <xf numFmtId="0" fontId="11" fillId="4" borderId="30" xfId="0" applyFont="1" applyFill="1" applyBorder="1" applyProtection="1"/>
    <xf numFmtId="0" fontId="15" fillId="2" borderId="0" xfId="0" applyFont="1" applyFill="1" applyAlignment="1" applyProtection="1">
      <alignment horizontal="center"/>
    </xf>
    <xf numFmtId="0" fontId="10" fillId="2" borderId="1" xfId="0" applyNumberFormat="1" applyFont="1" applyFill="1" applyBorder="1" applyProtection="1"/>
    <xf numFmtId="0" fontId="16" fillId="5" borderId="31" xfId="0" applyFont="1" applyFill="1" applyBorder="1" applyProtection="1"/>
    <xf numFmtId="0" fontId="17" fillId="5" borderId="32" xfId="0" applyFont="1" applyFill="1" applyBorder="1" applyAlignment="1" applyProtection="1">
      <alignment vertical="center"/>
    </xf>
    <xf numFmtId="0" fontId="16" fillId="5" borderId="32" xfId="0" applyFont="1" applyFill="1" applyBorder="1" applyProtection="1"/>
    <xf numFmtId="0" fontId="17" fillId="5" borderId="33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0" fillId="4" borderId="34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/>
    </xf>
    <xf numFmtId="0" fontId="10" fillId="4" borderId="35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center"/>
    </xf>
    <xf numFmtId="0" fontId="3" fillId="5" borderId="30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Protection="1"/>
    <xf numFmtId="0" fontId="20" fillId="4" borderId="0" xfId="0" applyFont="1" applyFill="1" applyBorder="1" applyProtection="1"/>
    <xf numFmtId="0" fontId="4" fillId="4" borderId="0" xfId="0" applyFont="1" applyFill="1" applyBorder="1" applyProtection="1"/>
    <xf numFmtId="0" fontId="10" fillId="4" borderId="0" xfId="0" applyFont="1" applyFill="1" applyBorder="1" applyProtection="1"/>
    <xf numFmtId="0" fontId="6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10" fillId="3" borderId="37" xfId="0" applyFont="1" applyFill="1" applyBorder="1" applyAlignment="1" applyProtection="1">
      <alignment horizontal="left"/>
    </xf>
    <xf numFmtId="0" fontId="10" fillId="3" borderId="38" xfId="0" applyFont="1" applyFill="1" applyBorder="1" applyAlignment="1" applyProtection="1">
      <alignment horizontal="left"/>
    </xf>
    <xf numFmtId="0" fontId="10" fillId="3" borderId="39" xfId="0" applyFont="1" applyFill="1" applyBorder="1" applyAlignment="1" applyProtection="1">
      <alignment horizontal="left"/>
    </xf>
    <xf numFmtId="0" fontId="10" fillId="4" borderId="40" xfId="0" applyFont="1" applyFill="1" applyBorder="1" applyProtection="1"/>
    <xf numFmtId="0" fontId="10" fillId="4" borderId="41" xfId="0" applyFont="1" applyFill="1" applyBorder="1" applyProtection="1"/>
    <xf numFmtId="0" fontId="10" fillId="4" borderId="42" xfId="0" applyFont="1" applyFill="1" applyBorder="1" applyProtection="1"/>
    <xf numFmtId="0" fontId="6" fillId="2" borderId="0" xfId="0" applyFont="1" applyFill="1" applyBorder="1" applyProtection="1"/>
    <xf numFmtId="0" fontId="3" fillId="5" borderId="43" xfId="0" applyFont="1" applyFill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 wrapText="1"/>
    </xf>
    <xf numFmtId="0" fontId="11" fillId="4" borderId="0" xfId="0" applyFont="1" applyFill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45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3" fillId="5" borderId="4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2" fontId="10" fillId="3" borderId="0" xfId="0" applyNumberFormat="1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left" vertical="center" wrapText="1"/>
    </xf>
    <xf numFmtId="0" fontId="10" fillId="3" borderId="48" xfId="0" applyFont="1" applyFill="1" applyBorder="1" applyAlignment="1" applyProtection="1">
      <alignment horizontal="center" vertical="center"/>
    </xf>
    <xf numFmtId="2" fontId="10" fillId="3" borderId="49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left"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2" fontId="10" fillId="3" borderId="45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/>
    </xf>
    <xf numFmtId="0" fontId="10" fillId="3" borderId="0" xfId="0" applyFont="1" applyFill="1" applyProtection="1"/>
    <xf numFmtId="0" fontId="11" fillId="3" borderId="3" xfId="0" applyFont="1" applyFill="1" applyBorder="1" applyProtection="1"/>
    <xf numFmtId="0" fontId="11" fillId="3" borderId="3" xfId="0" applyFont="1" applyFill="1" applyBorder="1" applyAlignment="1" applyProtection="1">
      <alignment horizontal="center"/>
    </xf>
    <xf numFmtId="0" fontId="10" fillId="4" borderId="0" xfId="0" applyFont="1" applyFill="1" applyProtection="1"/>
    <xf numFmtId="0" fontId="10" fillId="4" borderId="4" xfId="0" applyFont="1" applyFill="1" applyBorder="1" applyProtection="1"/>
    <xf numFmtId="0" fontId="19" fillId="6" borderId="5" xfId="0" applyFont="1" applyFill="1" applyBorder="1" applyProtection="1"/>
    <xf numFmtId="0" fontId="19" fillId="6" borderId="6" xfId="0" applyFont="1" applyFill="1" applyBorder="1" applyProtection="1"/>
    <xf numFmtId="0" fontId="10" fillId="3" borderId="7" xfId="0" applyFont="1" applyFill="1" applyBorder="1" applyProtection="1"/>
    <xf numFmtId="0" fontId="10" fillId="3" borderId="8" xfId="0" applyFont="1" applyFill="1" applyBorder="1" applyProtection="1"/>
    <xf numFmtId="2" fontId="10" fillId="7" borderId="9" xfId="0" applyNumberFormat="1" applyFont="1" applyFill="1" applyBorder="1" applyProtection="1"/>
    <xf numFmtId="0" fontId="10" fillId="3" borderId="10" xfId="0" applyFont="1" applyFill="1" applyBorder="1" applyProtection="1"/>
    <xf numFmtId="0" fontId="10" fillId="3" borderId="4" xfId="0" applyFont="1" applyFill="1" applyBorder="1" applyProtection="1"/>
    <xf numFmtId="2" fontId="10" fillId="7" borderId="0" xfId="0" applyNumberFormat="1" applyFont="1" applyFill="1" applyBorder="1" applyProtection="1"/>
    <xf numFmtId="0" fontId="10" fillId="4" borderId="11" xfId="0" applyFont="1" applyFill="1" applyBorder="1" applyProtection="1"/>
    <xf numFmtId="0" fontId="10" fillId="3" borderId="12" xfId="0" applyFont="1" applyFill="1" applyBorder="1" applyProtection="1"/>
    <xf numFmtId="0" fontId="10" fillId="3" borderId="11" xfId="0" applyFont="1" applyFill="1" applyBorder="1" applyProtection="1"/>
    <xf numFmtId="0" fontId="10" fillId="7" borderId="0" xfId="0" applyNumberFormat="1" applyFont="1" applyFill="1" applyBorder="1" applyProtection="1"/>
    <xf numFmtId="0" fontId="10" fillId="7" borderId="13" xfId="0" applyNumberFormat="1" applyFont="1" applyFill="1" applyBorder="1" applyProtection="1"/>
    <xf numFmtId="0" fontId="10" fillId="3" borderId="0" xfId="0" applyFont="1" applyFill="1" applyBorder="1" applyProtection="1"/>
    <xf numFmtId="2" fontId="4" fillId="7" borderId="14" xfId="0" applyNumberFormat="1" applyFont="1" applyFill="1" applyBorder="1" applyAlignment="1" applyProtection="1">
      <alignment horizontal="right" vertical="center"/>
    </xf>
    <xf numFmtId="2" fontId="10" fillId="7" borderId="0" xfId="0" applyNumberFormat="1" applyFont="1" applyFill="1" applyBorder="1" applyAlignment="1" applyProtection="1">
      <alignment horizontal="right" vertical="center"/>
    </xf>
    <xf numFmtId="0" fontId="10" fillId="3" borderId="10" xfId="0" applyFont="1" applyFill="1" applyBorder="1" applyProtection="1"/>
    <xf numFmtId="0" fontId="10" fillId="3" borderId="4" xfId="0" applyFont="1" applyFill="1" applyBorder="1" applyProtection="1"/>
    <xf numFmtId="2" fontId="10" fillId="7" borderId="9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Protection="1"/>
    <xf numFmtId="0" fontId="11" fillId="7" borderId="0" xfId="0" applyFont="1" applyFill="1" applyProtection="1"/>
    <xf numFmtId="0" fontId="11" fillId="8" borderId="0" xfId="0" applyFont="1" applyFill="1" applyProtection="1"/>
    <xf numFmtId="0" fontId="11" fillId="9" borderId="0" xfId="0" applyFont="1" applyFill="1" applyProtection="1"/>
    <xf numFmtId="0" fontId="11" fillId="0" borderId="15" xfId="0" applyFont="1" applyFill="1" applyBorder="1" applyProtection="1"/>
    <xf numFmtId="0" fontId="11" fillId="10" borderId="7" xfId="0" applyFont="1" applyFill="1" applyBorder="1" applyProtection="1"/>
    <xf numFmtId="0" fontId="11" fillId="7" borderId="9" xfId="0" applyFont="1" applyFill="1" applyBorder="1" applyProtection="1"/>
    <xf numFmtId="0" fontId="11" fillId="11" borderId="9" xfId="0" applyNumberFormat="1" applyFont="1" applyFill="1" applyBorder="1" applyProtection="1"/>
    <xf numFmtId="0" fontId="11" fillId="9" borderId="9" xfId="0" applyNumberFormat="1" applyFont="1" applyFill="1" applyBorder="1" applyProtection="1"/>
    <xf numFmtId="0" fontId="11" fillId="11" borderId="10" xfId="0" applyFont="1" applyFill="1" applyBorder="1" applyProtection="1"/>
    <xf numFmtId="0" fontId="11" fillId="10" borderId="0" xfId="0" applyFont="1" applyFill="1" applyBorder="1" applyProtection="1"/>
    <xf numFmtId="0" fontId="11" fillId="11" borderId="0" xfId="0" applyNumberFormat="1" applyFont="1" applyFill="1" applyBorder="1" applyProtection="1"/>
    <xf numFmtId="0" fontId="11" fillId="7" borderId="0" xfId="0" applyNumberFormat="1" applyFont="1" applyFill="1" applyBorder="1" applyProtection="1"/>
    <xf numFmtId="0" fontId="11" fillId="9" borderId="10" xfId="0" applyNumberFormat="1" applyFont="1" applyFill="1" applyBorder="1" applyProtection="1"/>
    <xf numFmtId="0" fontId="11" fillId="9" borderId="0" xfId="0" applyFont="1" applyFill="1" applyBorder="1" applyProtection="1"/>
    <xf numFmtId="0" fontId="11" fillId="11" borderId="10" xfId="0" applyNumberFormat="1" applyFont="1" applyFill="1" applyBorder="1" applyProtection="1"/>
    <xf numFmtId="0" fontId="11" fillId="11" borderId="0" xfId="0" applyFont="1" applyFill="1" applyBorder="1" applyProtection="1"/>
    <xf numFmtId="0" fontId="11" fillId="7" borderId="4" xfId="0" applyFont="1" applyFill="1" applyBorder="1" applyProtection="1"/>
    <xf numFmtId="0" fontId="11" fillId="11" borderId="12" xfId="0" applyFont="1" applyFill="1" applyBorder="1" applyProtection="1"/>
    <xf numFmtId="0" fontId="11" fillId="11" borderId="13" xfId="0" applyFont="1" applyFill="1" applyBorder="1" applyProtection="1"/>
    <xf numFmtId="0" fontId="11" fillId="10" borderId="11" xfId="0" applyFont="1" applyFill="1" applyBorder="1" applyProtection="1"/>
    <xf numFmtId="0" fontId="11" fillId="0" borderId="5" xfId="0" applyFont="1" applyFill="1" applyBorder="1" applyProtection="1"/>
    <xf numFmtId="0" fontId="11" fillId="0" borderId="16" xfId="0" applyFont="1" applyFill="1" applyBorder="1" applyProtection="1"/>
    <xf numFmtId="0" fontId="11" fillId="0" borderId="15" xfId="0" applyFont="1" applyBorder="1" applyProtection="1"/>
    <xf numFmtId="0" fontId="11" fillId="12" borderId="9" xfId="0" applyNumberFormat="1" applyFont="1" applyFill="1" applyBorder="1" applyProtection="1"/>
    <xf numFmtId="0" fontId="11" fillId="12" borderId="8" xfId="0" applyFont="1" applyFill="1" applyBorder="1" applyProtection="1"/>
    <xf numFmtId="0" fontId="11" fillId="12" borderId="0" xfId="0" applyNumberFormat="1" applyFont="1" applyFill="1" applyBorder="1" applyProtection="1"/>
    <xf numFmtId="0" fontId="11" fillId="12" borderId="4" xfId="0" applyNumberFormat="1" applyFont="1" applyFill="1" applyBorder="1" applyProtection="1"/>
    <xf numFmtId="0" fontId="11" fillId="12" borderId="0" xfId="0" applyFont="1" applyFill="1" applyBorder="1" applyProtection="1"/>
    <xf numFmtId="0" fontId="11" fillId="12" borderId="4" xfId="0" applyFont="1" applyFill="1" applyBorder="1" applyProtection="1"/>
    <xf numFmtId="0" fontId="11" fillId="7" borderId="9" xfId="0" applyNumberFormat="1" applyFont="1" applyFill="1" applyBorder="1" applyProtection="1"/>
    <xf numFmtId="0" fontId="11" fillId="12" borderId="9" xfId="0" applyFont="1" applyFill="1" applyBorder="1" applyProtection="1"/>
    <xf numFmtId="0" fontId="11" fillId="7" borderId="0" xfId="0" applyFont="1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11" borderId="9" xfId="0" applyFont="1" applyFill="1" applyBorder="1" applyAlignment="1" applyProtection="1">
      <alignment horizontal="center" vertical="center"/>
    </xf>
    <xf numFmtId="0" fontId="10" fillId="7" borderId="9" xfId="0" applyFont="1" applyFill="1" applyBorder="1" applyAlignment="1" applyProtection="1">
      <alignment horizontal="center" vertical="center"/>
    </xf>
    <xf numFmtId="0" fontId="11" fillId="11" borderId="9" xfId="0" applyFont="1" applyFill="1" applyBorder="1" applyProtection="1"/>
    <xf numFmtId="0" fontId="11" fillId="7" borderId="10" xfId="0" applyFont="1" applyFill="1" applyBorder="1" applyProtection="1"/>
    <xf numFmtId="11" fontId="11" fillId="11" borderId="0" xfId="0" applyNumberFormat="1" applyFont="1" applyFill="1" applyBorder="1" applyProtection="1"/>
    <xf numFmtId="11" fontId="11" fillId="12" borderId="0" xfId="0" applyNumberFormat="1" applyFont="1" applyFill="1" applyBorder="1" applyProtection="1"/>
    <xf numFmtId="0" fontId="11" fillId="7" borderId="8" xfId="0" applyFont="1" applyFill="1" applyBorder="1" applyProtection="1"/>
    <xf numFmtId="2" fontId="4" fillId="3" borderId="19" xfId="0" applyNumberFormat="1" applyFont="1" applyFill="1" applyBorder="1" applyAlignment="1" applyProtection="1">
      <alignment horizontal="center" vertical="center"/>
    </xf>
    <xf numFmtId="164" fontId="4" fillId="3" borderId="49" xfId="0" applyNumberFormat="1" applyFont="1" applyFill="1" applyBorder="1" applyAlignment="1" applyProtection="1">
      <alignment horizontal="right" vertical="center"/>
    </xf>
    <xf numFmtId="2" fontId="4" fillId="3" borderId="45" xfId="0" applyNumberFormat="1" applyFont="1" applyFill="1" applyBorder="1" applyAlignment="1" applyProtection="1">
      <alignment horizontal="right" vertical="center"/>
    </xf>
    <xf numFmtId="0" fontId="11" fillId="9" borderId="0" xfId="0" applyNumberFormat="1" applyFont="1" applyFill="1" applyBorder="1" applyProtection="1"/>
    <xf numFmtId="0" fontId="11" fillId="9" borderId="9" xfId="0" applyFont="1" applyFill="1" applyBorder="1" applyProtection="1"/>
    <xf numFmtId="0" fontId="10" fillId="3" borderId="12" xfId="0" applyFont="1" applyFill="1" applyBorder="1" applyProtection="1"/>
    <xf numFmtId="11" fontId="10" fillId="7" borderId="13" xfId="0" applyNumberFormat="1" applyFont="1" applyFill="1" applyBorder="1" applyProtection="1"/>
    <xf numFmtId="11" fontId="6" fillId="12" borderId="0" xfId="0" applyNumberFormat="1" applyFont="1" applyFill="1" applyBorder="1" applyProtection="1"/>
    <xf numFmtId="2" fontId="11" fillId="7" borderId="4" xfId="0" applyNumberFormat="1" applyFont="1" applyFill="1" applyBorder="1" applyProtection="1"/>
    <xf numFmtId="11" fontId="11" fillId="11" borderId="13" xfId="0" applyNumberFormat="1" applyFont="1" applyFill="1" applyBorder="1" applyProtection="1"/>
    <xf numFmtId="11" fontId="11" fillId="9" borderId="9" xfId="0" applyNumberFormat="1" applyFont="1" applyFill="1" applyBorder="1" applyProtection="1"/>
    <xf numFmtId="0" fontId="10" fillId="3" borderId="10" xfId="0" applyFont="1" applyFill="1" applyBorder="1" applyProtection="1"/>
    <xf numFmtId="0" fontId="0" fillId="3" borderId="50" xfId="0" applyFill="1" applyBorder="1"/>
    <xf numFmtId="0" fontId="11" fillId="9" borderId="4" xfId="0" applyNumberFormat="1" applyFont="1" applyFill="1" applyBorder="1" applyProtection="1"/>
    <xf numFmtId="0" fontId="11" fillId="11" borderId="8" xfId="0" applyNumberFormat="1" applyFont="1" applyFill="1" applyBorder="1" applyProtection="1"/>
    <xf numFmtId="0" fontId="11" fillId="10" borderId="0" xfId="0" applyNumberFormat="1" applyFont="1" applyFill="1" applyBorder="1" applyProtection="1"/>
    <xf numFmtId="0" fontId="11" fillId="11" borderId="13" xfId="0" applyNumberFormat="1" applyFont="1" applyFill="1" applyBorder="1" applyProtection="1"/>
    <xf numFmtId="0" fontId="11" fillId="10" borderId="11" xfId="0" applyNumberFormat="1" applyFont="1" applyFill="1" applyBorder="1" applyProtection="1"/>
    <xf numFmtId="0" fontId="11" fillId="7" borderId="12" xfId="0" applyNumberFormat="1" applyFont="1" applyFill="1" applyBorder="1" applyProtection="1"/>
    <xf numFmtId="2" fontId="0" fillId="7" borderId="14" xfId="0" applyNumberFormat="1" applyFill="1" applyBorder="1"/>
    <xf numFmtId="0" fontId="10" fillId="2" borderId="22" xfId="0" applyNumberFormat="1" applyFont="1" applyFill="1" applyBorder="1" applyProtection="1">
      <protection locked="0"/>
    </xf>
    <xf numFmtId="0" fontId="10" fillId="2" borderId="37" xfId="0" applyNumberFormat="1" applyFont="1" applyFill="1" applyBorder="1" applyProtection="1">
      <protection locked="0"/>
    </xf>
    <xf numFmtId="0" fontId="10" fillId="2" borderId="38" xfId="0" applyNumberFormat="1" applyFont="1" applyFill="1" applyBorder="1" applyProtection="1">
      <protection locked="0"/>
    </xf>
    <xf numFmtId="0" fontId="10" fillId="2" borderId="19" xfId="0" applyNumberFormat="1" applyFont="1" applyFill="1" applyBorder="1" applyProtection="1">
      <protection locked="0"/>
    </xf>
    <xf numFmtId="0" fontId="11" fillId="7" borderId="10" xfId="0" applyNumberFormat="1" applyFont="1" applyFill="1" applyBorder="1" applyProtection="1"/>
    <xf numFmtId="0" fontId="6" fillId="7" borderId="4" xfId="0" applyNumberFormat="1" applyFont="1" applyFill="1" applyBorder="1" applyProtection="1"/>
    <xf numFmtId="0" fontId="11" fillId="11" borderId="9" xfId="0" applyFont="1" applyFill="1" applyBorder="1" applyAlignment="1" applyProtection="1">
      <alignment horizontal="center" vertical="center"/>
    </xf>
    <xf numFmtId="0" fontId="11" fillId="7" borderId="9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/>
      <protection locked="0"/>
    </xf>
    <xf numFmtId="2" fontId="10" fillId="2" borderId="37" xfId="0" applyNumberFormat="1" applyFont="1" applyFill="1" applyBorder="1" applyAlignment="1" applyProtection="1">
      <alignment horizontal="center"/>
      <protection locked="0"/>
    </xf>
    <xf numFmtId="2" fontId="10" fillId="2" borderId="37" xfId="0" applyNumberFormat="1" applyFont="1" applyFill="1" applyBorder="1" applyAlignment="1" applyProtection="1">
      <alignment horizontal="center"/>
      <protection locked="0"/>
    </xf>
    <xf numFmtId="11" fontId="11" fillId="11" borderId="10" xfId="0" applyNumberFormat="1" applyFont="1" applyFill="1" applyBorder="1" applyProtection="1"/>
    <xf numFmtId="0" fontId="23" fillId="5" borderId="30" xfId="0" applyFont="1" applyFill="1" applyBorder="1" applyAlignment="1" applyProtection="1">
      <alignment horizontal="center" vertical="center" wrapText="1"/>
    </xf>
    <xf numFmtId="0" fontId="23" fillId="5" borderId="36" xfId="0" applyFont="1" applyFill="1" applyBorder="1" applyAlignment="1" applyProtection="1">
      <alignment horizontal="center" vertical="center" wrapText="1"/>
    </xf>
    <xf numFmtId="0" fontId="23" fillId="5" borderId="28" xfId="0" applyFont="1" applyFill="1" applyBorder="1" applyAlignment="1" applyProtection="1">
      <alignment horizontal="center" vertical="center" wrapText="1"/>
    </xf>
    <xf numFmtId="0" fontId="20" fillId="3" borderId="12" xfId="0" applyFont="1" applyFill="1" applyBorder="1" applyProtection="1"/>
    <xf numFmtId="0" fontId="20" fillId="3" borderId="13" xfId="0" applyFont="1" applyFill="1" applyBorder="1" applyProtection="1"/>
    <xf numFmtId="0" fontId="20" fillId="3" borderId="11" xfId="0" applyFont="1" applyFill="1" applyBorder="1" applyProtection="1"/>
    <xf numFmtId="164" fontId="10" fillId="7" borderId="0" xfId="0" applyNumberFormat="1" applyFont="1" applyFill="1" applyBorder="1" applyProtection="1"/>
    <xf numFmtId="0" fontId="25" fillId="4" borderId="0" xfId="0" applyFont="1" applyFill="1" applyBorder="1" applyProtection="1"/>
    <xf numFmtId="0" fontId="30" fillId="4" borderId="41" xfId="0" applyFont="1" applyFill="1" applyBorder="1" applyProtection="1"/>
    <xf numFmtId="0" fontId="13" fillId="2" borderId="0" xfId="0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 applyProtection="1">
      <alignment horizontal="center" vertical="center"/>
    </xf>
    <xf numFmtId="0" fontId="36" fillId="2" borderId="0" xfId="1" applyFont="1" applyFill="1" applyBorder="1" applyProtection="1"/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21" fillId="13" borderId="1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51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22" fillId="9" borderId="29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3" fillId="5" borderId="22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25" fillId="3" borderId="10" xfId="0" applyFont="1" applyFill="1" applyBorder="1" applyProtection="1"/>
    <xf numFmtId="0" fontId="25" fillId="3" borderId="0" xfId="0" applyFont="1" applyFill="1" applyBorder="1" applyProtection="1"/>
    <xf numFmtId="0" fontId="25" fillId="3" borderId="4" xfId="0" applyFont="1" applyFill="1" applyBorder="1" applyProtection="1"/>
    <xf numFmtId="0" fontId="31" fillId="3" borderId="7" xfId="0" applyFont="1" applyFill="1" applyBorder="1" applyProtection="1"/>
    <xf numFmtId="0" fontId="31" fillId="3" borderId="9" xfId="0" applyFont="1" applyFill="1" applyBorder="1" applyProtection="1"/>
    <xf numFmtId="0" fontId="31" fillId="3" borderId="8" xfId="0" applyFont="1" applyFill="1" applyBorder="1" applyProtection="1"/>
    <xf numFmtId="0" fontId="25" fillId="3" borderId="7" xfId="0" applyFont="1" applyFill="1" applyBorder="1" applyAlignment="1" applyProtection="1"/>
    <xf numFmtId="0" fontId="25" fillId="3" borderId="9" xfId="0" applyFont="1" applyFill="1" applyBorder="1" applyAlignment="1" applyProtection="1"/>
    <xf numFmtId="0" fontId="25" fillId="3" borderId="8" xfId="0" applyFont="1" applyFill="1" applyBorder="1" applyAlignment="1" applyProtection="1"/>
    <xf numFmtId="0" fontId="20" fillId="3" borderId="10" xfId="0" applyFont="1" applyFill="1" applyBorder="1" applyProtection="1"/>
    <xf numFmtId="0" fontId="20" fillId="3" borderId="0" xfId="0" applyFont="1" applyFill="1" applyBorder="1" applyProtection="1"/>
    <xf numFmtId="0" fontId="20" fillId="3" borderId="4" xfId="0" applyFont="1" applyFill="1" applyBorder="1" applyProtection="1"/>
    <xf numFmtId="0" fontId="20" fillId="3" borderId="12" xfId="0" applyFont="1" applyFill="1" applyBorder="1" applyProtection="1"/>
    <xf numFmtId="0" fontId="20" fillId="3" borderId="13" xfId="0" applyFont="1" applyFill="1" applyBorder="1" applyProtection="1"/>
    <xf numFmtId="0" fontId="20" fillId="3" borderId="11" xfId="0" applyFont="1" applyFill="1" applyBorder="1" applyProtection="1"/>
    <xf numFmtId="0" fontId="19" fillId="6" borderId="5" xfId="0" applyFont="1" applyFill="1" applyBorder="1" applyAlignment="1" applyProtection="1">
      <alignment horizontal="center"/>
    </xf>
    <xf numFmtId="0" fontId="19" fillId="6" borderId="6" xfId="0" applyFont="1" applyFill="1" applyBorder="1" applyAlignment="1" applyProtection="1">
      <alignment horizontal="center"/>
    </xf>
    <xf numFmtId="0" fontId="19" fillId="6" borderId="16" xfId="0" applyFont="1" applyFill="1" applyBorder="1" applyAlignment="1" applyProtection="1">
      <alignment horizontal="center"/>
    </xf>
    <xf numFmtId="0" fontId="20" fillId="3" borderId="7" xfId="0" applyFont="1" applyFill="1" applyBorder="1" applyProtection="1"/>
    <xf numFmtId="0" fontId="20" fillId="3" borderId="9" xfId="0" applyFont="1" applyFill="1" applyBorder="1" applyProtection="1"/>
    <xf numFmtId="0" fontId="20" fillId="3" borderId="8" xfId="0" applyFont="1" applyFill="1" applyBorder="1" applyProtection="1"/>
    <xf numFmtId="0" fontId="25" fillId="3" borderId="7" xfId="0" applyFont="1" applyFill="1" applyBorder="1" applyProtection="1"/>
    <xf numFmtId="0" fontId="25" fillId="3" borderId="9" xfId="0" applyFont="1" applyFill="1" applyBorder="1" applyProtection="1"/>
    <xf numFmtId="0" fontId="25" fillId="3" borderId="8" xfId="0" applyFont="1" applyFill="1" applyBorder="1" applyProtection="1"/>
    <xf numFmtId="0" fontId="25" fillId="3" borderId="12" xfId="0" applyFont="1" applyFill="1" applyBorder="1" applyProtection="1"/>
    <xf numFmtId="0" fontId="25" fillId="3" borderId="13" xfId="0" applyFont="1" applyFill="1" applyBorder="1" applyProtection="1"/>
    <xf numFmtId="0" fontId="25" fillId="3" borderId="11" xfId="0" applyFont="1" applyFill="1" applyBorder="1" applyProtection="1"/>
    <xf numFmtId="0" fontId="18" fillId="9" borderId="52" xfId="0" applyFont="1" applyFill="1" applyBorder="1" applyAlignment="1" applyProtection="1">
      <alignment horizontal="center" vertical="center"/>
    </xf>
    <xf numFmtId="2" fontId="4" fillId="3" borderId="53" xfId="0" applyNumberFormat="1" applyFont="1" applyFill="1" applyBorder="1" applyAlignment="1" applyProtection="1">
      <alignment horizontal="left" vertical="center" wrapText="1"/>
    </xf>
    <xf numFmtId="2" fontId="4" fillId="3" borderId="47" xfId="0" applyNumberFormat="1" applyFont="1" applyFill="1" applyBorder="1" applyAlignment="1" applyProtection="1">
      <alignment horizontal="left" vertical="center" wrapText="1"/>
    </xf>
    <xf numFmtId="2" fontId="4" fillId="3" borderId="54" xfId="0" applyNumberFormat="1" applyFont="1" applyFill="1" applyBorder="1" applyAlignment="1" applyProtection="1">
      <alignment horizontal="left" vertical="center" wrapText="1"/>
    </xf>
    <xf numFmtId="2" fontId="4" fillId="3" borderId="38" xfId="0" applyNumberFormat="1" applyFont="1" applyFill="1" applyBorder="1" applyAlignment="1" applyProtection="1">
      <alignment horizontal="left" vertical="center" wrapText="1"/>
    </xf>
    <xf numFmtId="0" fontId="18" fillId="9" borderId="30" xfId="0" applyFont="1" applyFill="1" applyBorder="1" applyAlignment="1" applyProtection="1">
      <alignment horizontal="center" vertical="center"/>
    </xf>
    <xf numFmtId="0" fontId="18" fillId="9" borderId="36" xfId="0" applyFont="1" applyFill="1" applyBorder="1" applyAlignment="1" applyProtection="1">
      <alignment horizontal="center" vertical="center"/>
    </xf>
    <xf numFmtId="0" fontId="18" fillId="9" borderId="28" xfId="0" applyFont="1" applyFill="1" applyBorder="1" applyAlignment="1" applyProtection="1">
      <alignment horizontal="center" vertical="center"/>
    </xf>
    <xf numFmtId="1" fontId="10" fillId="3" borderId="45" xfId="0" applyNumberFormat="1" applyFont="1" applyFill="1" applyBorder="1" applyAlignment="1" applyProtection="1">
      <alignment horizontal="center"/>
    </xf>
    <xf numFmtId="1" fontId="10" fillId="3" borderId="54" xfId="0" applyNumberFormat="1" applyFont="1" applyFill="1" applyBorder="1" applyAlignment="1" applyProtection="1">
      <alignment horizontal="center"/>
    </xf>
    <xf numFmtId="1" fontId="10" fillId="3" borderId="49" xfId="0" applyNumberFormat="1" applyFont="1" applyFill="1" applyBorder="1" applyAlignment="1" applyProtection="1">
      <alignment horizontal="center"/>
    </xf>
    <xf numFmtId="1" fontId="10" fillId="3" borderId="53" xfId="0" applyNumberFormat="1" applyFont="1" applyFill="1" applyBorder="1" applyAlignment="1" applyProtection="1">
      <alignment horizontal="center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3</xdr:row>
      <xdr:rowOff>114301</xdr:rowOff>
    </xdr:from>
    <xdr:to>
      <xdr:col>2</xdr:col>
      <xdr:colOff>1091493</xdr:colOff>
      <xdr:row>3</xdr:row>
      <xdr:rowOff>717550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325E671-A890-4C8C-870C-7374B24E1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876301"/>
          <a:ext cx="1040693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ontrasté">
  <a:themeElements>
    <a:clrScheme name="Personnalis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B0F0"/>
      </a:accent1>
      <a:accent2>
        <a:srgbClr val="E83030"/>
      </a:accent2>
      <a:accent3>
        <a:srgbClr val="FF962D"/>
      </a:accent3>
      <a:accent4>
        <a:srgbClr val="92D050"/>
      </a:accent4>
      <a:accent5>
        <a:srgbClr val="4BACC6"/>
      </a:accent5>
      <a:accent6>
        <a:srgbClr val="CC00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V257"/>
  <sheetViews>
    <sheetView tabSelected="1" zoomScaleNormal="100" workbookViewId="0">
      <selection activeCell="G4" sqref="G4"/>
    </sheetView>
  </sheetViews>
  <sheetFormatPr baseColWidth="10" defaultColWidth="11.54296875" defaultRowHeight="14" outlineLevelRow="1" x14ac:dyDescent="0.3"/>
  <cols>
    <col min="1" max="1" width="2.26953125" style="9" customWidth="1"/>
    <col min="2" max="2" width="1.26953125" style="9" customWidth="1"/>
    <col min="3" max="3" width="17" style="9" customWidth="1"/>
    <col min="4" max="7" width="11.54296875" style="9" customWidth="1"/>
    <col min="8" max="8" width="11.7265625" style="9" customWidth="1"/>
    <col min="9" max="9" width="11.54296875" style="9" customWidth="1"/>
    <col min="10" max="10" width="15.26953125" style="9" customWidth="1"/>
    <col min="11" max="11" width="14.7265625" style="9" customWidth="1"/>
    <col min="12" max="14" width="11.54296875" style="9" customWidth="1"/>
    <col min="15" max="15" width="1.81640625" style="9" customWidth="1"/>
    <col min="16" max="16" width="2.453125" style="9" customWidth="1"/>
    <col min="17" max="16384" width="11.54296875" style="9"/>
  </cols>
  <sheetData>
    <row r="1" spans="1:16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1.5" thickBot="1" x14ac:dyDescent="0.75">
      <c r="A2" s="188" t="s">
        <v>147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4.5" thickTop="1" x14ac:dyDescent="0.3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61" customHeight="1" x14ac:dyDescent="0.3">
      <c r="A4" s="8"/>
      <c r="B4" s="10"/>
      <c r="C4" s="237"/>
      <c r="D4" s="11"/>
      <c r="E4" s="185"/>
      <c r="F4" s="10"/>
      <c r="G4" s="12"/>
      <c r="H4" s="13"/>
      <c r="I4" s="13"/>
      <c r="J4" s="13"/>
      <c r="K4" s="10"/>
      <c r="L4" s="10"/>
      <c r="M4" s="10"/>
      <c r="N4" s="10"/>
      <c r="O4" s="10"/>
      <c r="P4" s="10"/>
    </row>
    <row r="5" spans="1:16" ht="11.5" customHeight="1" x14ac:dyDescent="0.3">
      <c r="A5" s="8"/>
      <c r="B5" s="10"/>
      <c r="C5" s="238"/>
      <c r="D5" s="11"/>
      <c r="E5" s="12"/>
      <c r="F5" s="10"/>
      <c r="G5" s="12"/>
      <c r="H5" s="13"/>
      <c r="I5" s="13"/>
      <c r="J5" s="13"/>
      <c r="K5" s="10"/>
      <c r="L5" s="10"/>
      <c r="M5" s="10"/>
      <c r="N5" s="10"/>
      <c r="O5" s="10"/>
      <c r="P5" s="10"/>
    </row>
    <row r="6" spans="1:16" ht="10.5" customHeight="1" x14ac:dyDescent="0.3">
      <c r="A6" s="8"/>
      <c r="B6" s="10"/>
      <c r="C6" s="14"/>
      <c r="D6" s="15"/>
      <c r="E6" s="11"/>
      <c r="F6" s="12"/>
      <c r="G6" s="12"/>
      <c r="H6" s="13"/>
      <c r="I6" s="13"/>
      <c r="J6" s="13"/>
      <c r="K6" s="10"/>
      <c r="L6" s="10"/>
      <c r="M6" s="10"/>
      <c r="N6" s="10"/>
      <c r="O6" s="10"/>
      <c r="P6" s="10"/>
    </row>
    <row r="7" spans="1:16" ht="30" customHeight="1" x14ac:dyDescent="0.35">
      <c r="A7" s="8"/>
      <c r="B7" s="10"/>
      <c r="C7" s="183" t="s">
        <v>146</v>
      </c>
      <c r="D7" s="184">
        <v>43709</v>
      </c>
      <c r="E7" s="196" t="s">
        <v>191</v>
      </c>
      <c r="F7" s="197"/>
      <c r="G7" s="197"/>
      <c r="H7" s="197"/>
      <c r="I7" s="197"/>
      <c r="J7" s="197"/>
      <c r="K7" s="197"/>
      <c r="L7" s="197"/>
      <c r="M7" s="197"/>
      <c r="N7" s="197"/>
      <c r="O7" s="10"/>
      <c r="P7" s="10"/>
    </row>
    <row r="8" spans="1:16" ht="4.5" customHeight="1" x14ac:dyDescent="0.3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7.9" customHeight="1" x14ac:dyDescent="0.3">
      <c r="A9" s="8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8"/>
    </row>
    <row r="10" spans="1:16" ht="63.75" customHeight="1" x14ac:dyDescent="0.3">
      <c r="A10" s="8"/>
      <c r="B10" s="19"/>
      <c r="C10" s="194" t="s">
        <v>165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20"/>
      <c r="P10" s="8"/>
    </row>
    <row r="11" spans="1:16" ht="11.5" customHeight="1" x14ac:dyDescent="0.3">
      <c r="A11" s="8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8"/>
    </row>
    <row r="12" spans="1:16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3">
      <c r="A13" s="8"/>
      <c r="B13" s="8"/>
      <c r="C13" s="24" t="s">
        <v>138</v>
      </c>
      <c r="D13" s="25"/>
      <c r="E13" s="15" t="s">
        <v>186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8.75" customHeight="1" x14ac:dyDescent="0.35">
      <c r="A15" s="8"/>
      <c r="B15" s="26"/>
      <c r="C15" s="27" t="s">
        <v>139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30"/>
    </row>
    <row r="16" spans="1:16" ht="7.9" customHeight="1" x14ac:dyDescent="0.35">
      <c r="A16" s="8"/>
      <c r="B16" s="31"/>
      <c r="C16" s="32"/>
      <c r="D16" s="32"/>
      <c r="E16" s="32"/>
      <c r="F16" s="32"/>
      <c r="G16" s="32"/>
      <c r="H16" s="32"/>
      <c r="I16" s="33"/>
      <c r="J16" s="33"/>
      <c r="K16" s="33"/>
      <c r="L16" s="33"/>
      <c r="M16" s="33"/>
      <c r="N16" s="33"/>
      <c r="O16" s="34"/>
      <c r="P16" s="30"/>
    </row>
    <row r="17" spans="1:16" ht="35.25" customHeight="1" x14ac:dyDescent="0.35">
      <c r="A17" s="8"/>
      <c r="B17" s="31"/>
      <c r="C17" s="32"/>
      <c r="D17" s="193" t="s">
        <v>149</v>
      </c>
      <c r="E17" s="193"/>
      <c r="F17" s="193"/>
      <c r="G17" s="193"/>
      <c r="H17" s="32"/>
      <c r="I17" s="35"/>
      <c r="J17" s="35"/>
      <c r="K17" s="35"/>
      <c r="L17" s="35"/>
      <c r="M17" s="35"/>
      <c r="N17" s="35"/>
      <c r="O17" s="34"/>
      <c r="P17" s="30"/>
    </row>
    <row r="18" spans="1:16" ht="34.5" x14ac:dyDescent="0.35">
      <c r="A18" s="8"/>
      <c r="B18" s="31"/>
      <c r="C18" s="32"/>
      <c r="D18" s="174" t="s">
        <v>13</v>
      </c>
      <c r="E18" s="175" t="s">
        <v>14</v>
      </c>
      <c r="F18" s="175" t="s">
        <v>15</v>
      </c>
      <c r="G18" s="176" t="s">
        <v>16</v>
      </c>
      <c r="H18" s="32"/>
      <c r="I18" s="35"/>
      <c r="J18" s="35"/>
      <c r="K18" s="35"/>
      <c r="L18" s="35"/>
      <c r="M18" s="35"/>
      <c r="N18" s="35"/>
      <c r="O18" s="34"/>
      <c r="P18" s="30"/>
    </row>
    <row r="19" spans="1:16" ht="15.5" x14ac:dyDescent="0.35">
      <c r="A19" s="8"/>
      <c r="B19" s="31"/>
      <c r="C19" s="32"/>
      <c r="D19" s="162">
        <v>1</v>
      </c>
      <c r="E19" s="6" t="s">
        <v>163</v>
      </c>
      <c r="F19" s="7">
        <f ca="1">D19*OFFSET(D249,D256,E256)</f>
        <v>0.29307083333333334</v>
      </c>
      <c r="G19" s="6" t="s">
        <v>143</v>
      </c>
      <c r="H19" s="32"/>
      <c r="I19" s="35"/>
      <c r="J19" s="35"/>
      <c r="K19" s="35"/>
      <c r="L19" s="35"/>
      <c r="M19" s="35"/>
      <c r="N19" s="35"/>
      <c r="O19" s="34"/>
      <c r="P19" s="30"/>
    </row>
    <row r="20" spans="1:16" ht="13.9" customHeight="1" x14ac:dyDescent="0.3">
      <c r="A20" s="8"/>
      <c r="B20" s="31"/>
      <c r="C20" s="37"/>
      <c r="D20" s="38" t="s">
        <v>148</v>
      </c>
      <c r="E20" s="37"/>
      <c r="F20" s="37"/>
      <c r="G20" s="37"/>
      <c r="H20" s="37"/>
      <c r="I20" s="39"/>
      <c r="J20" s="40"/>
      <c r="K20" s="40"/>
      <c r="L20" s="40"/>
      <c r="M20" s="40"/>
      <c r="N20" s="40"/>
      <c r="O20" s="34"/>
      <c r="P20" s="30"/>
    </row>
    <row r="21" spans="1:16" x14ac:dyDescent="0.3">
      <c r="A21" s="8"/>
      <c r="B21" s="31"/>
      <c r="C21" s="37"/>
      <c r="D21" s="38"/>
      <c r="E21" s="37"/>
      <c r="F21" s="37"/>
      <c r="G21" s="37"/>
      <c r="H21" s="37"/>
      <c r="I21" s="41"/>
      <c r="J21" s="37"/>
      <c r="K21" s="38"/>
      <c r="L21" s="37"/>
      <c r="M21" s="37"/>
      <c r="N21" s="37"/>
      <c r="O21" s="34"/>
      <c r="P21" s="30"/>
    </row>
    <row r="22" spans="1:16" ht="33.75" customHeight="1" x14ac:dyDescent="0.3">
      <c r="A22" s="8"/>
      <c r="B22" s="31"/>
      <c r="C22" s="37"/>
      <c r="D22" s="193" t="s">
        <v>150</v>
      </c>
      <c r="E22" s="193"/>
      <c r="F22" s="193"/>
      <c r="G22" s="193"/>
      <c r="H22" s="37"/>
      <c r="I22" s="37"/>
      <c r="J22" s="37"/>
      <c r="K22" s="193" t="s">
        <v>151</v>
      </c>
      <c r="L22" s="193"/>
      <c r="M22" s="193"/>
      <c r="N22" s="193"/>
      <c r="O22" s="34"/>
      <c r="P22" s="8"/>
    </row>
    <row r="23" spans="1:16" ht="23" x14ac:dyDescent="0.3">
      <c r="A23" s="8"/>
      <c r="B23" s="31"/>
      <c r="C23" s="42"/>
      <c r="D23" s="174" t="s">
        <v>13</v>
      </c>
      <c r="E23" s="175" t="s">
        <v>171</v>
      </c>
      <c r="F23" s="175" t="s">
        <v>15</v>
      </c>
      <c r="G23" s="176" t="s">
        <v>136</v>
      </c>
      <c r="H23" s="43"/>
      <c r="I23" s="43"/>
      <c r="J23" s="42"/>
      <c r="K23" s="174" t="s">
        <v>17</v>
      </c>
      <c r="L23" s="175" t="s">
        <v>18</v>
      </c>
      <c r="M23" s="175" t="s">
        <v>19</v>
      </c>
      <c r="N23" s="176" t="s">
        <v>18</v>
      </c>
      <c r="O23" s="34"/>
      <c r="P23" s="8"/>
    </row>
    <row r="24" spans="1:16" x14ac:dyDescent="0.3">
      <c r="A24" s="8"/>
      <c r="B24" s="31"/>
      <c r="C24" s="44" t="s">
        <v>22</v>
      </c>
      <c r="D24" s="163">
        <v>1000</v>
      </c>
      <c r="E24" s="171" t="s">
        <v>168</v>
      </c>
      <c r="F24" s="5">
        <f ca="1">D24*OFFSET(E176,E184,F184)</f>
        <v>10.48</v>
      </c>
      <c r="G24" s="171" t="s">
        <v>6</v>
      </c>
      <c r="H24" s="43"/>
      <c r="I24" s="43"/>
      <c r="J24" s="44" t="s">
        <v>22</v>
      </c>
      <c r="K24" s="163">
        <v>50</v>
      </c>
      <c r="L24" s="4" t="s">
        <v>8</v>
      </c>
      <c r="M24" s="5">
        <f ca="1">K24/OFFSET(E176,E185,F185)</f>
        <v>727.70499999999993</v>
      </c>
      <c r="N24" s="170" t="s">
        <v>23</v>
      </c>
      <c r="O24" s="34"/>
      <c r="P24" s="8"/>
    </row>
    <row r="25" spans="1:16" x14ac:dyDescent="0.3">
      <c r="A25" s="8"/>
      <c r="B25" s="31"/>
      <c r="C25" s="45" t="s">
        <v>24</v>
      </c>
      <c r="D25" s="163">
        <v>1</v>
      </c>
      <c r="E25" s="171" t="s">
        <v>21</v>
      </c>
      <c r="F25" s="2">
        <f ca="1">D25*OFFSET(E189,E195,F195)</f>
        <v>11.111000000000001</v>
      </c>
      <c r="G25" s="171" t="s">
        <v>6</v>
      </c>
      <c r="H25" s="43"/>
      <c r="I25" s="43"/>
      <c r="J25" s="45" t="s">
        <v>24</v>
      </c>
      <c r="K25" s="163">
        <v>500</v>
      </c>
      <c r="L25" s="1" t="s">
        <v>23</v>
      </c>
      <c r="M25" s="2">
        <f ca="1">K25/OFFSET(E189,E196,F196)</f>
        <v>45.000450004500046</v>
      </c>
      <c r="N25" s="1" t="s">
        <v>9</v>
      </c>
      <c r="O25" s="34"/>
      <c r="P25" s="8"/>
    </row>
    <row r="26" spans="1:16" ht="13.9" customHeight="1" x14ac:dyDescent="0.3">
      <c r="A26" s="8"/>
      <c r="B26" s="31"/>
      <c r="C26" s="45" t="s">
        <v>25</v>
      </c>
      <c r="D26" s="163">
        <v>1</v>
      </c>
      <c r="E26" s="171" t="s">
        <v>7</v>
      </c>
      <c r="F26" s="2">
        <f ca="1">D26*OFFSET(E200,E207,F207)</f>
        <v>9.9156118143459899</v>
      </c>
      <c r="G26" s="171" t="s">
        <v>6</v>
      </c>
      <c r="H26" s="43"/>
      <c r="I26" s="43"/>
      <c r="J26" s="45" t="s">
        <v>25</v>
      </c>
      <c r="K26" s="163">
        <v>800</v>
      </c>
      <c r="L26" s="1" t="s">
        <v>10</v>
      </c>
      <c r="M26" s="2">
        <f ca="1">K26/OFFSET(E200,E208,F208)</f>
        <v>80.680851063829806</v>
      </c>
      <c r="N26" s="1" t="s">
        <v>9</v>
      </c>
      <c r="O26" s="34"/>
      <c r="P26" s="8"/>
    </row>
    <row r="27" spans="1:16" x14ac:dyDescent="0.3">
      <c r="A27" s="8"/>
      <c r="B27" s="31"/>
      <c r="C27" s="45" t="s">
        <v>26</v>
      </c>
      <c r="D27" s="163">
        <v>1</v>
      </c>
      <c r="E27" s="172" t="s">
        <v>7</v>
      </c>
      <c r="F27" s="2">
        <f ca="1">D27*OFFSET(E212,E219,F219)</f>
        <v>7.2579039999999999</v>
      </c>
      <c r="G27" s="172" t="s">
        <v>6</v>
      </c>
      <c r="H27" s="43"/>
      <c r="I27" s="43"/>
      <c r="J27" s="45" t="s">
        <v>26</v>
      </c>
      <c r="K27" s="163">
        <v>1500</v>
      </c>
      <c r="L27" s="1" t="s">
        <v>23</v>
      </c>
      <c r="M27" s="2">
        <f ca="1">K27/OFFSET(E212,E220,F220)</f>
        <v>117.38926279542964</v>
      </c>
      <c r="N27" s="1" t="s">
        <v>9</v>
      </c>
      <c r="O27" s="34"/>
      <c r="P27" s="8"/>
    </row>
    <row r="28" spans="1:16" x14ac:dyDescent="0.3">
      <c r="A28" s="8"/>
      <c r="B28" s="31"/>
      <c r="C28" s="45" t="s">
        <v>27</v>
      </c>
      <c r="D28" s="163">
        <v>1</v>
      </c>
      <c r="E28" s="171" t="s">
        <v>7</v>
      </c>
      <c r="F28" s="2">
        <f ca="1">D28*OFFSET(E225,E232,F232)</f>
        <v>9.0931680000000004</v>
      </c>
      <c r="G28" s="171" t="s">
        <v>6</v>
      </c>
      <c r="H28" s="43"/>
      <c r="I28" s="43"/>
      <c r="J28" s="45" t="s">
        <v>27</v>
      </c>
      <c r="K28" s="164">
        <v>1600</v>
      </c>
      <c r="L28" s="1" t="s">
        <v>10</v>
      </c>
      <c r="M28" s="2">
        <f ca="1">K28/OFFSET(E225,E233,F233)</f>
        <v>175.95627838394714</v>
      </c>
      <c r="N28" s="1" t="s">
        <v>9</v>
      </c>
      <c r="O28" s="34"/>
      <c r="P28" s="8"/>
    </row>
    <row r="29" spans="1:16" x14ac:dyDescent="0.3">
      <c r="A29" s="8"/>
      <c r="B29" s="31"/>
      <c r="C29" s="46" t="s">
        <v>28</v>
      </c>
      <c r="D29" s="163">
        <v>1</v>
      </c>
      <c r="E29" s="171" t="s">
        <v>21</v>
      </c>
      <c r="F29" s="3">
        <f ca="1">D29*OFFSET(E238,E244,F244)</f>
        <v>7.2220000000000004</v>
      </c>
      <c r="G29" s="171" t="s">
        <v>6</v>
      </c>
      <c r="H29" s="43"/>
      <c r="I29" s="43"/>
      <c r="J29" s="46" t="s">
        <v>28</v>
      </c>
      <c r="K29" s="165">
        <v>150</v>
      </c>
      <c r="L29" s="1" t="s">
        <v>23</v>
      </c>
      <c r="M29" s="3">
        <f ca="1">K29/OFFSET(E238,E245,F245)</f>
        <v>20.769869842148989</v>
      </c>
      <c r="N29" s="1" t="s">
        <v>9</v>
      </c>
      <c r="O29" s="34"/>
      <c r="P29" s="8"/>
    </row>
    <row r="30" spans="1:16" x14ac:dyDescent="0.3">
      <c r="A30" s="8"/>
      <c r="B30" s="31"/>
      <c r="C30" s="37"/>
      <c r="D30" s="38" t="s">
        <v>170</v>
      </c>
      <c r="E30" s="37"/>
      <c r="F30" s="37"/>
      <c r="G30" s="37"/>
      <c r="H30" s="43"/>
      <c r="I30" s="43"/>
      <c r="J30" s="43"/>
      <c r="K30" s="38" t="s">
        <v>12</v>
      </c>
      <c r="L30" s="43"/>
      <c r="M30" s="43"/>
      <c r="N30" s="43"/>
      <c r="O30" s="34"/>
      <c r="P30" s="8"/>
    </row>
    <row r="31" spans="1:16" x14ac:dyDescent="0.3">
      <c r="A31" s="8"/>
      <c r="B31" s="31"/>
      <c r="C31" s="37"/>
      <c r="D31" s="181" t="s">
        <v>190</v>
      </c>
      <c r="E31" s="37"/>
      <c r="F31" s="37"/>
      <c r="G31" s="37"/>
      <c r="H31" s="43"/>
      <c r="I31" s="43"/>
      <c r="J31" s="43"/>
      <c r="K31" s="38"/>
      <c r="L31" s="43"/>
      <c r="M31" s="43"/>
      <c r="N31" s="43"/>
      <c r="O31" s="34"/>
      <c r="P31" s="8"/>
    </row>
    <row r="32" spans="1:16" x14ac:dyDescent="0.3">
      <c r="A32" s="8"/>
      <c r="B32" s="47"/>
      <c r="C32" s="48"/>
      <c r="D32" s="182" t="s">
        <v>169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  <c r="P32" s="8"/>
    </row>
    <row r="33" spans="1:16" x14ac:dyDescent="0.3">
      <c r="A33" s="8"/>
      <c r="B33" s="50"/>
      <c r="C33" s="30"/>
      <c r="D33" s="30"/>
      <c r="E33" s="30"/>
      <c r="F33" s="30"/>
      <c r="G33" s="30"/>
      <c r="H33" s="30"/>
      <c r="I33" s="50"/>
      <c r="J33" s="30"/>
      <c r="K33" s="30"/>
      <c r="L33" s="30"/>
      <c r="M33" s="30"/>
      <c r="N33" s="30"/>
      <c r="O33" s="30"/>
      <c r="P33" s="8"/>
    </row>
    <row r="34" spans="1:16" ht="16.5" x14ac:dyDescent="0.35">
      <c r="A34" s="8"/>
      <c r="B34" s="26"/>
      <c r="C34" s="27" t="s">
        <v>140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8"/>
    </row>
    <row r="35" spans="1:16" ht="15.5" x14ac:dyDescent="0.35">
      <c r="A35" s="8"/>
      <c r="B35" s="31"/>
      <c r="C35" s="32"/>
      <c r="D35" s="32"/>
      <c r="E35" s="32"/>
      <c r="F35" s="32"/>
      <c r="G35" s="32"/>
      <c r="H35" s="32"/>
      <c r="I35" s="33"/>
      <c r="J35" s="33"/>
      <c r="K35" s="33"/>
      <c r="L35" s="33"/>
      <c r="M35" s="33"/>
      <c r="N35" s="33"/>
      <c r="O35" s="34"/>
      <c r="P35" s="8"/>
    </row>
    <row r="36" spans="1:16" ht="15.75" customHeight="1" x14ac:dyDescent="0.35">
      <c r="A36" s="8"/>
      <c r="B36" s="31"/>
      <c r="C36" s="37"/>
      <c r="D36" s="193" t="s">
        <v>156</v>
      </c>
      <c r="E36" s="193"/>
      <c r="F36" s="193"/>
      <c r="G36" s="193"/>
      <c r="H36" s="193"/>
      <c r="I36" s="193"/>
      <c r="J36" s="193"/>
      <c r="K36" s="32"/>
      <c r="L36" s="32"/>
      <c r="M36" s="32"/>
      <c r="N36" s="32"/>
      <c r="O36" s="34"/>
      <c r="P36" s="8"/>
    </row>
    <row r="37" spans="1:16" ht="25.5" customHeight="1" x14ac:dyDescent="0.35">
      <c r="A37" s="8"/>
      <c r="B37" s="31"/>
      <c r="C37" s="42"/>
      <c r="D37" s="36" t="s">
        <v>157</v>
      </c>
      <c r="E37" s="190" t="s">
        <v>38</v>
      </c>
      <c r="F37" s="191"/>
      <c r="G37" s="192"/>
      <c r="H37" s="190" t="s">
        <v>187</v>
      </c>
      <c r="I37" s="191"/>
      <c r="J37" s="191"/>
      <c r="K37" s="32"/>
      <c r="L37" s="32"/>
      <c r="M37" s="32"/>
      <c r="N37" s="32"/>
      <c r="O37" s="34"/>
      <c r="P37" s="8"/>
    </row>
    <row r="38" spans="1:16" ht="15.5" x14ac:dyDescent="0.35">
      <c r="A38" s="8"/>
      <c r="B38" s="31"/>
      <c r="C38" s="44" t="s">
        <v>22</v>
      </c>
      <c r="D38" s="142">
        <f>1/F147</f>
        <v>1.111</v>
      </c>
      <c r="E38" s="143">
        <f>F178</f>
        <v>1.048E-2</v>
      </c>
      <c r="F38" s="226" t="s">
        <v>178</v>
      </c>
      <c r="G38" s="227"/>
      <c r="H38" s="235">
        <f>I177</f>
        <v>241.35855546001719</v>
      </c>
      <c r="I38" s="236"/>
      <c r="J38" s="236"/>
      <c r="K38" s="32"/>
      <c r="L38" s="32"/>
      <c r="M38" s="32"/>
      <c r="N38" s="32"/>
      <c r="O38" s="34"/>
      <c r="P38" s="8"/>
    </row>
    <row r="39" spans="1:16" ht="15.5" x14ac:dyDescent="0.35">
      <c r="A39" s="8"/>
      <c r="B39" s="31"/>
      <c r="C39" s="45" t="s">
        <v>24</v>
      </c>
      <c r="D39" s="142">
        <f>1/F153</f>
        <v>1.0649999999999999</v>
      </c>
      <c r="E39" s="144">
        <f>F189</f>
        <v>11.111000000000001</v>
      </c>
      <c r="F39" s="228" t="s">
        <v>159</v>
      </c>
      <c r="G39" s="229"/>
      <c r="H39" s="233">
        <f>I190</f>
        <v>328.46087704213238</v>
      </c>
      <c r="I39" s="234"/>
      <c r="J39" s="234"/>
      <c r="K39" s="32"/>
      <c r="L39" s="32"/>
      <c r="M39" s="32"/>
      <c r="N39" s="32"/>
      <c r="O39" s="34"/>
      <c r="P39" s="8"/>
    </row>
    <row r="40" spans="1:16" ht="15.5" x14ac:dyDescent="0.35">
      <c r="A40" s="8"/>
      <c r="B40" s="31"/>
      <c r="C40" s="45" t="s">
        <v>25</v>
      </c>
      <c r="D40" s="142">
        <f>1/F157</f>
        <v>1.075</v>
      </c>
      <c r="E40" s="144">
        <f>G201</f>
        <v>9.9156118143459899</v>
      </c>
      <c r="F40" s="228" t="s">
        <v>179</v>
      </c>
      <c r="G40" s="229"/>
      <c r="H40" s="233">
        <f>J202</f>
        <v>329.92261392949268</v>
      </c>
      <c r="I40" s="234"/>
      <c r="J40" s="234"/>
      <c r="K40" s="32"/>
      <c r="L40" s="32"/>
      <c r="M40" s="32"/>
      <c r="N40" s="32"/>
      <c r="O40" s="34"/>
      <c r="P40" s="8"/>
    </row>
    <row r="41" spans="1:16" ht="15.5" x14ac:dyDescent="0.35">
      <c r="A41" s="8"/>
      <c r="B41" s="31"/>
      <c r="C41" s="45" t="s">
        <v>26</v>
      </c>
      <c r="D41" s="142">
        <f>1/F161</f>
        <v>1.087</v>
      </c>
      <c r="E41" s="144">
        <f>G213</f>
        <v>7.2579039999999999</v>
      </c>
      <c r="F41" s="228" t="s">
        <v>179</v>
      </c>
      <c r="G41" s="229"/>
      <c r="H41" s="233">
        <f>J214</f>
        <v>270.67927773000861</v>
      </c>
      <c r="I41" s="234"/>
      <c r="J41" s="234"/>
      <c r="K41" s="32"/>
      <c r="L41" s="32"/>
      <c r="M41" s="32"/>
      <c r="N41" s="32"/>
      <c r="O41" s="34"/>
      <c r="P41" s="8"/>
    </row>
    <row r="42" spans="1:16" ht="15.5" x14ac:dyDescent="0.35">
      <c r="A42" s="8"/>
      <c r="B42" s="31"/>
      <c r="C42" s="45" t="s">
        <v>27</v>
      </c>
      <c r="D42" s="142">
        <f>F165</f>
        <v>1.08</v>
      </c>
      <c r="E42" s="144">
        <f>G226</f>
        <v>9.0931680000000004</v>
      </c>
      <c r="F42" s="228" t="s">
        <v>179</v>
      </c>
      <c r="G42" s="229"/>
      <c r="H42" s="233">
        <f>J227</f>
        <v>319.00257953568354</v>
      </c>
      <c r="I42" s="234"/>
      <c r="J42" s="234"/>
      <c r="K42" s="32"/>
      <c r="L42" s="32"/>
      <c r="M42" s="32"/>
      <c r="N42" s="32"/>
      <c r="O42" s="34"/>
      <c r="P42" s="8"/>
    </row>
    <row r="43" spans="1:16" ht="15.5" x14ac:dyDescent="0.35">
      <c r="A43" s="8"/>
      <c r="B43" s="31"/>
      <c r="C43" s="46" t="s">
        <v>28</v>
      </c>
      <c r="D43" s="142">
        <f>F168</f>
        <v>1.052</v>
      </c>
      <c r="E43" s="144">
        <f>F238</f>
        <v>7.2220000000000004</v>
      </c>
      <c r="F43" s="228" t="s">
        <v>159</v>
      </c>
      <c r="G43" s="229"/>
      <c r="H43" s="233">
        <f>I239</f>
        <v>375.7523645743766</v>
      </c>
      <c r="I43" s="234"/>
      <c r="J43" s="234"/>
      <c r="K43" s="32"/>
      <c r="L43" s="32"/>
      <c r="M43" s="32"/>
      <c r="N43" s="32"/>
      <c r="O43" s="34"/>
      <c r="P43" s="8"/>
    </row>
    <row r="44" spans="1:16" x14ac:dyDescent="0.3">
      <c r="A44" s="8"/>
      <c r="B44" s="31"/>
      <c r="C44" s="37"/>
      <c r="D44" s="38"/>
      <c r="E44" s="37"/>
      <c r="F44" s="37"/>
      <c r="G44" s="37"/>
      <c r="H44" s="43"/>
      <c r="I44" s="43"/>
      <c r="J44" s="43"/>
      <c r="K44" s="38"/>
      <c r="L44" s="43"/>
      <c r="M44" s="43"/>
      <c r="N44" s="43"/>
      <c r="O44" s="34"/>
      <c r="P44" s="8"/>
    </row>
    <row r="45" spans="1:16" ht="15.5" x14ac:dyDescent="0.35">
      <c r="A45" s="8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4"/>
      <c r="P45" s="8"/>
    </row>
    <row r="46" spans="1:16" ht="18.75" customHeight="1" x14ac:dyDescent="0.3">
      <c r="A46" s="8"/>
      <c r="B46" s="31"/>
      <c r="C46" s="230" t="s">
        <v>141</v>
      </c>
      <c r="D46" s="231"/>
      <c r="E46" s="231"/>
      <c r="F46" s="231"/>
      <c r="G46" s="231"/>
      <c r="H46" s="231"/>
      <c r="I46" s="231"/>
      <c r="J46" s="232"/>
      <c r="K46" s="37"/>
      <c r="L46" s="37"/>
      <c r="M46" s="37"/>
      <c r="N46" s="37"/>
      <c r="O46" s="34"/>
      <c r="P46" s="8"/>
    </row>
    <row r="47" spans="1:16" ht="26" x14ac:dyDescent="0.3">
      <c r="A47" s="8"/>
      <c r="B47" s="31"/>
      <c r="C47" s="51" t="s">
        <v>39</v>
      </c>
      <c r="D47" s="52" t="s">
        <v>40</v>
      </c>
      <c r="E47" s="195" t="s">
        <v>41</v>
      </c>
      <c r="F47" s="195"/>
      <c r="G47" s="190" t="s">
        <v>42</v>
      </c>
      <c r="H47" s="191"/>
      <c r="I47" s="192"/>
      <c r="J47" s="53" t="s">
        <v>43</v>
      </c>
      <c r="K47" s="54"/>
      <c r="L47" s="37"/>
      <c r="M47" s="37"/>
      <c r="N47" s="37"/>
      <c r="O47" s="34"/>
      <c r="P47" s="8"/>
    </row>
    <row r="48" spans="1:16" x14ac:dyDescent="0.3">
      <c r="A48" s="8"/>
      <c r="B48" s="31"/>
      <c r="C48" s="55"/>
      <c r="D48" s="55"/>
      <c r="E48" s="55"/>
      <c r="F48" s="55"/>
      <c r="G48" s="55"/>
      <c r="H48" s="55"/>
      <c r="I48" s="55"/>
      <c r="J48" s="56"/>
      <c r="K48" s="54"/>
      <c r="L48" s="37"/>
      <c r="M48" s="37"/>
      <c r="N48" s="37"/>
      <c r="O48" s="34"/>
      <c r="P48" s="8"/>
    </row>
    <row r="49" spans="1:16" x14ac:dyDescent="0.3">
      <c r="A49" s="8"/>
      <c r="B49" s="31"/>
      <c r="C49" s="57" t="s">
        <v>154</v>
      </c>
      <c r="D49" s="58"/>
      <c r="E49" s="58"/>
      <c r="F49" s="58"/>
      <c r="G49" s="58"/>
      <c r="H49" s="58"/>
      <c r="I49" s="58"/>
      <c r="J49" s="58"/>
      <c r="K49" s="54"/>
      <c r="L49" s="37"/>
      <c r="M49" s="37"/>
      <c r="N49" s="37"/>
      <c r="O49" s="34"/>
      <c r="P49" s="8"/>
    </row>
    <row r="50" spans="1:16" outlineLevel="1" x14ac:dyDescent="0.3">
      <c r="A50" s="8"/>
      <c r="B50" s="31"/>
      <c r="C50" s="59" t="s">
        <v>44</v>
      </c>
      <c r="D50" s="60" t="s">
        <v>45</v>
      </c>
      <c r="E50" s="186">
        <v>28500</v>
      </c>
      <c r="F50" s="186"/>
      <c r="G50" s="186">
        <v>0.67600000000000005</v>
      </c>
      <c r="H50" s="186"/>
      <c r="I50" s="186"/>
      <c r="J50" s="61">
        <v>7.9169999999999998</v>
      </c>
      <c r="K50" s="54"/>
      <c r="L50" s="37"/>
      <c r="M50" s="37"/>
      <c r="N50" s="37"/>
      <c r="O50" s="34"/>
      <c r="P50" s="8"/>
    </row>
    <row r="51" spans="1:16" outlineLevel="1" x14ac:dyDescent="0.3">
      <c r="A51" s="8"/>
      <c r="B51" s="31"/>
      <c r="C51" s="59" t="s">
        <v>46</v>
      </c>
      <c r="D51" s="60" t="s">
        <v>45</v>
      </c>
      <c r="E51" s="186" t="s">
        <v>47</v>
      </c>
      <c r="F51" s="186"/>
      <c r="G51" s="186" t="s">
        <v>48</v>
      </c>
      <c r="H51" s="186"/>
      <c r="I51" s="186"/>
      <c r="J51" s="61" t="s">
        <v>49</v>
      </c>
      <c r="K51" s="54"/>
      <c r="L51" s="37"/>
      <c r="M51" s="37"/>
      <c r="N51" s="37"/>
      <c r="O51" s="34"/>
      <c r="P51" s="8"/>
    </row>
    <row r="52" spans="1:16" outlineLevel="1" x14ac:dyDescent="0.3">
      <c r="A52" s="8"/>
      <c r="B52" s="31"/>
      <c r="C52" s="59" t="s">
        <v>50</v>
      </c>
      <c r="D52" s="60" t="s">
        <v>45</v>
      </c>
      <c r="E52" s="186">
        <v>20000</v>
      </c>
      <c r="F52" s="186"/>
      <c r="G52" s="186">
        <v>0.47799999999999998</v>
      </c>
      <c r="H52" s="186"/>
      <c r="I52" s="186"/>
      <c r="J52" s="61">
        <v>5.556</v>
      </c>
      <c r="K52" s="54"/>
      <c r="L52" s="37"/>
      <c r="M52" s="37"/>
      <c r="N52" s="37"/>
      <c r="O52" s="34"/>
      <c r="P52" s="8"/>
    </row>
    <row r="53" spans="1:16" outlineLevel="1" x14ac:dyDescent="0.3">
      <c r="A53" s="8"/>
      <c r="B53" s="31"/>
      <c r="C53" s="59" t="s">
        <v>51</v>
      </c>
      <c r="D53" s="60" t="s">
        <v>45</v>
      </c>
      <c r="E53" s="186" t="s">
        <v>52</v>
      </c>
      <c r="F53" s="186"/>
      <c r="G53" s="186" t="s">
        <v>53</v>
      </c>
      <c r="H53" s="186"/>
      <c r="I53" s="186"/>
      <c r="J53" s="61" t="s">
        <v>54</v>
      </c>
      <c r="K53" s="54"/>
      <c r="L53" s="37"/>
      <c r="M53" s="37"/>
      <c r="N53" s="37"/>
      <c r="O53" s="34"/>
      <c r="P53" s="8"/>
    </row>
    <row r="54" spans="1:16" outlineLevel="1" x14ac:dyDescent="0.3">
      <c r="A54" s="8"/>
      <c r="B54" s="31"/>
      <c r="C54" s="59" t="s">
        <v>55</v>
      </c>
      <c r="D54" s="60" t="s">
        <v>45</v>
      </c>
      <c r="E54" s="186" t="s">
        <v>56</v>
      </c>
      <c r="F54" s="186"/>
      <c r="G54" s="186" t="s">
        <v>57</v>
      </c>
      <c r="H54" s="186"/>
      <c r="I54" s="186"/>
      <c r="J54" s="61" t="s">
        <v>58</v>
      </c>
      <c r="K54" s="54"/>
      <c r="L54" s="37"/>
      <c r="M54" s="37"/>
      <c r="N54" s="37"/>
      <c r="O54" s="34"/>
      <c r="P54" s="8"/>
    </row>
    <row r="55" spans="1:16" outlineLevel="1" x14ac:dyDescent="0.3">
      <c r="A55" s="8"/>
      <c r="B55" s="31"/>
      <c r="C55" s="59" t="s">
        <v>59</v>
      </c>
      <c r="D55" s="60" t="s">
        <v>45</v>
      </c>
      <c r="E55" s="186" t="s">
        <v>60</v>
      </c>
      <c r="F55" s="186"/>
      <c r="G55" s="186" t="s">
        <v>61</v>
      </c>
      <c r="H55" s="186"/>
      <c r="I55" s="186"/>
      <c r="J55" s="61" t="s">
        <v>62</v>
      </c>
      <c r="K55" s="54"/>
      <c r="L55" s="37"/>
      <c r="M55" s="37"/>
      <c r="N55" s="37"/>
      <c r="O55" s="34"/>
      <c r="P55" s="8"/>
    </row>
    <row r="56" spans="1:16" outlineLevel="1" x14ac:dyDescent="0.3">
      <c r="A56" s="8"/>
      <c r="B56" s="31"/>
      <c r="C56" s="59" t="s">
        <v>63</v>
      </c>
      <c r="D56" s="60" t="s">
        <v>45</v>
      </c>
      <c r="E56" s="186" t="s">
        <v>64</v>
      </c>
      <c r="F56" s="186"/>
      <c r="G56" s="186" t="s">
        <v>65</v>
      </c>
      <c r="H56" s="186"/>
      <c r="I56" s="186"/>
      <c r="J56" s="61" t="s">
        <v>66</v>
      </c>
      <c r="K56" s="54"/>
      <c r="L56" s="37"/>
      <c r="M56" s="37"/>
      <c r="N56" s="37"/>
      <c r="O56" s="34"/>
      <c r="P56" s="8"/>
    </row>
    <row r="57" spans="1:16" outlineLevel="1" x14ac:dyDescent="0.3">
      <c r="A57" s="8"/>
      <c r="B57" s="31"/>
      <c r="C57" s="59" t="s">
        <v>67</v>
      </c>
      <c r="D57" s="60" t="s">
        <v>45</v>
      </c>
      <c r="E57" s="186" t="s">
        <v>68</v>
      </c>
      <c r="F57" s="186"/>
      <c r="G57" s="186" t="s">
        <v>69</v>
      </c>
      <c r="H57" s="186"/>
      <c r="I57" s="186"/>
      <c r="J57" s="61" t="s">
        <v>70</v>
      </c>
      <c r="K57" s="54"/>
      <c r="L57" s="37"/>
      <c r="M57" s="37"/>
      <c r="N57" s="37"/>
      <c r="O57" s="34"/>
      <c r="P57" s="8"/>
    </row>
    <row r="58" spans="1:16" x14ac:dyDescent="0.3">
      <c r="A58" s="8"/>
      <c r="B58" s="31"/>
      <c r="C58" s="55"/>
      <c r="D58" s="55"/>
      <c r="E58" s="55"/>
      <c r="F58" s="55"/>
      <c r="G58" s="55"/>
      <c r="H58" s="55"/>
      <c r="I58" s="55"/>
      <c r="J58" s="56"/>
      <c r="K58" s="54"/>
      <c r="L58" s="37"/>
      <c r="M58" s="37"/>
      <c r="N58" s="37"/>
      <c r="O58" s="34"/>
      <c r="P58" s="8"/>
    </row>
    <row r="59" spans="1:16" x14ac:dyDescent="0.3">
      <c r="A59" s="8"/>
      <c r="B59" s="31"/>
      <c r="C59" s="57" t="s">
        <v>153</v>
      </c>
      <c r="D59" s="58"/>
      <c r="E59" s="58"/>
      <c r="F59" s="58"/>
      <c r="G59" s="58"/>
      <c r="H59" s="58"/>
      <c r="I59" s="58"/>
      <c r="J59" s="58"/>
      <c r="K59" s="54"/>
      <c r="L59" s="37"/>
      <c r="M59" s="37"/>
      <c r="N59" s="37"/>
      <c r="O59" s="34"/>
      <c r="P59" s="8"/>
    </row>
    <row r="60" spans="1:16" outlineLevel="1" x14ac:dyDescent="0.3">
      <c r="A60" s="8"/>
      <c r="B60" s="31"/>
      <c r="C60" s="59" t="s">
        <v>24</v>
      </c>
      <c r="D60" s="60" t="s">
        <v>45</v>
      </c>
      <c r="E60" s="186">
        <v>40000</v>
      </c>
      <c r="F60" s="186"/>
      <c r="G60" s="186">
        <v>0.95499999999999996</v>
      </c>
      <c r="H60" s="186"/>
      <c r="I60" s="186"/>
      <c r="J60" s="61">
        <v>11.111000000000001</v>
      </c>
      <c r="K60" s="54"/>
      <c r="L60" s="37"/>
      <c r="M60" s="37"/>
      <c r="N60" s="37"/>
      <c r="O60" s="34"/>
      <c r="P60" s="8"/>
    </row>
    <row r="61" spans="1:16" outlineLevel="1" x14ac:dyDescent="0.3">
      <c r="A61" s="8"/>
      <c r="B61" s="31"/>
      <c r="C61" s="59" t="s">
        <v>25</v>
      </c>
      <c r="D61" s="60" t="s">
        <v>45</v>
      </c>
      <c r="E61" s="186">
        <v>42300</v>
      </c>
      <c r="F61" s="186"/>
      <c r="G61" s="186">
        <v>1.01</v>
      </c>
      <c r="H61" s="186"/>
      <c r="I61" s="186"/>
      <c r="J61" s="61">
        <v>11.75</v>
      </c>
      <c r="K61" s="54"/>
      <c r="L61" s="37"/>
      <c r="M61" s="37"/>
      <c r="N61" s="37"/>
      <c r="O61" s="34"/>
      <c r="P61" s="8"/>
    </row>
    <row r="62" spans="1:16" ht="25" outlineLevel="1" x14ac:dyDescent="0.3">
      <c r="A62" s="8"/>
      <c r="B62" s="31"/>
      <c r="C62" s="59" t="s">
        <v>71</v>
      </c>
      <c r="D62" s="60" t="s">
        <v>45</v>
      </c>
      <c r="E62" s="186">
        <v>44000</v>
      </c>
      <c r="F62" s="186"/>
      <c r="G62" s="186">
        <v>1.0509999999999999</v>
      </c>
      <c r="H62" s="186"/>
      <c r="I62" s="186"/>
      <c r="J62" s="61">
        <v>12.222</v>
      </c>
      <c r="K62" s="54"/>
      <c r="L62" s="37"/>
      <c r="M62" s="37"/>
      <c r="N62" s="37"/>
      <c r="O62" s="34"/>
      <c r="P62" s="8"/>
    </row>
    <row r="63" spans="1:16" outlineLevel="1" x14ac:dyDescent="0.3">
      <c r="A63" s="8"/>
      <c r="B63" s="31"/>
      <c r="C63" s="59" t="s">
        <v>72</v>
      </c>
      <c r="D63" s="60" t="s">
        <v>45</v>
      </c>
      <c r="E63" s="186">
        <v>40000</v>
      </c>
      <c r="F63" s="186"/>
      <c r="G63" s="186">
        <v>0.95499999999999996</v>
      </c>
      <c r="H63" s="186"/>
      <c r="I63" s="186"/>
      <c r="J63" s="61">
        <v>11.111000000000001</v>
      </c>
      <c r="K63" s="54"/>
      <c r="L63" s="37"/>
      <c r="M63" s="37"/>
      <c r="N63" s="37"/>
      <c r="O63" s="34"/>
      <c r="P63" s="8"/>
    </row>
    <row r="64" spans="1:16" ht="25" outlineLevel="1" x14ac:dyDescent="0.3">
      <c r="A64" s="8"/>
      <c r="B64" s="31"/>
      <c r="C64" s="59" t="s">
        <v>73</v>
      </c>
      <c r="D64" s="60" t="s">
        <v>45</v>
      </c>
      <c r="E64" s="186">
        <v>46000</v>
      </c>
      <c r="F64" s="186"/>
      <c r="G64" s="186">
        <v>1.099</v>
      </c>
      <c r="H64" s="186"/>
      <c r="I64" s="186"/>
      <c r="J64" s="61">
        <v>12.778</v>
      </c>
      <c r="K64" s="54"/>
      <c r="L64" s="37"/>
      <c r="M64" s="37"/>
      <c r="N64" s="37"/>
      <c r="O64" s="34"/>
      <c r="P64" s="8"/>
    </row>
    <row r="65" spans="1:17" x14ac:dyDescent="0.3">
      <c r="A65" s="8"/>
      <c r="B65" s="31"/>
      <c r="C65" s="55"/>
      <c r="D65" s="55"/>
      <c r="E65" s="55"/>
      <c r="F65" s="55"/>
      <c r="G65" s="55"/>
      <c r="H65" s="55"/>
      <c r="I65" s="55"/>
      <c r="J65" s="56"/>
      <c r="K65" s="54"/>
      <c r="L65" s="37"/>
      <c r="M65" s="37"/>
      <c r="N65" s="37"/>
      <c r="O65" s="34"/>
      <c r="P65" s="8"/>
    </row>
    <row r="66" spans="1:17" x14ac:dyDescent="0.3">
      <c r="A66" s="8"/>
      <c r="B66" s="31"/>
      <c r="C66" s="57" t="s">
        <v>155</v>
      </c>
      <c r="D66" s="58"/>
      <c r="E66" s="58"/>
      <c r="F66" s="58"/>
      <c r="G66" s="58"/>
      <c r="H66" s="58"/>
      <c r="I66" s="58"/>
      <c r="J66" s="58"/>
      <c r="K66" s="54"/>
      <c r="L66" s="37"/>
      <c r="M66" s="37"/>
      <c r="N66" s="37"/>
      <c r="O66" s="34"/>
      <c r="P66" s="8"/>
    </row>
    <row r="67" spans="1:17" outlineLevel="1" x14ac:dyDescent="0.3">
      <c r="A67" s="8"/>
      <c r="B67" s="31"/>
      <c r="C67" s="59" t="s">
        <v>22</v>
      </c>
      <c r="D67" s="60" t="s">
        <v>45</v>
      </c>
      <c r="E67" s="186">
        <v>47200</v>
      </c>
      <c r="F67" s="186"/>
      <c r="G67" s="186">
        <v>1.1259999999999999</v>
      </c>
      <c r="H67" s="186"/>
      <c r="I67" s="186"/>
      <c r="J67" s="61">
        <v>13.1</v>
      </c>
      <c r="K67" s="54"/>
      <c r="L67" s="37"/>
      <c r="M67" s="37"/>
      <c r="N67" s="37"/>
      <c r="O67" s="34"/>
      <c r="P67" s="8"/>
    </row>
    <row r="68" spans="1:17" outlineLevel="1" x14ac:dyDescent="0.3">
      <c r="A68" s="8"/>
      <c r="B68" s="31"/>
      <c r="C68" s="59" t="s">
        <v>74</v>
      </c>
      <c r="D68" s="60" t="s">
        <v>45</v>
      </c>
      <c r="E68" s="186">
        <v>45190</v>
      </c>
      <c r="F68" s="186"/>
      <c r="G68" s="186">
        <v>1.079</v>
      </c>
      <c r="H68" s="186"/>
      <c r="I68" s="186"/>
      <c r="J68" s="61">
        <v>12.553000000000001</v>
      </c>
      <c r="K68" s="54"/>
      <c r="L68" s="37"/>
      <c r="M68" s="37"/>
      <c r="N68" s="37"/>
      <c r="O68" s="34"/>
      <c r="P68" s="8"/>
    </row>
    <row r="69" spans="1:17" ht="25" outlineLevel="1" x14ac:dyDescent="0.3">
      <c r="A69" s="8"/>
      <c r="B69" s="31"/>
      <c r="C69" s="59" t="s">
        <v>75</v>
      </c>
      <c r="D69" s="60" t="s">
        <v>45</v>
      </c>
      <c r="E69" s="186">
        <v>13800</v>
      </c>
      <c r="F69" s="186"/>
      <c r="G69" s="186">
        <v>0.33</v>
      </c>
      <c r="H69" s="186"/>
      <c r="I69" s="186"/>
      <c r="J69" s="61">
        <v>3.8330000000000002</v>
      </c>
      <c r="K69" s="54"/>
      <c r="L69" s="37"/>
      <c r="M69" s="37"/>
      <c r="N69" s="37"/>
      <c r="O69" s="34"/>
      <c r="P69" s="8"/>
    </row>
    <row r="70" spans="1:17" ht="37.5" outlineLevel="1" x14ac:dyDescent="0.3">
      <c r="A70" s="8"/>
      <c r="B70" s="31"/>
      <c r="C70" s="59" t="s">
        <v>76</v>
      </c>
      <c r="D70" s="60" t="s">
        <v>45</v>
      </c>
      <c r="E70" s="186">
        <v>16800</v>
      </c>
      <c r="F70" s="186"/>
      <c r="G70" s="186">
        <v>0.40100000000000002</v>
      </c>
      <c r="H70" s="186"/>
      <c r="I70" s="186"/>
      <c r="J70" s="61">
        <v>4.6669999999999998</v>
      </c>
      <c r="K70" s="54"/>
      <c r="L70" s="37"/>
      <c r="M70" s="37"/>
      <c r="N70" s="37"/>
      <c r="O70" s="34"/>
      <c r="P70" s="8"/>
    </row>
    <row r="71" spans="1:17" outlineLevel="1" x14ac:dyDescent="0.3">
      <c r="A71" s="8"/>
      <c r="B71" s="31"/>
      <c r="C71" s="59" t="s">
        <v>77</v>
      </c>
      <c r="D71" s="60" t="s">
        <v>45</v>
      </c>
      <c r="E71" s="186" t="s">
        <v>78</v>
      </c>
      <c r="F71" s="186"/>
      <c r="G71" s="186" t="s">
        <v>79</v>
      </c>
      <c r="H71" s="186"/>
      <c r="I71" s="186"/>
      <c r="J71" s="61" t="s">
        <v>80</v>
      </c>
      <c r="K71" s="54"/>
      <c r="L71" s="37"/>
      <c r="M71" s="37"/>
      <c r="N71" s="37"/>
      <c r="O71" s="34"/>
      <c r="P71" s="8"/>
    </row>
    <row r="72" spans="1:17" outlineLevel="1" x14ac:dyDescent="0.3">
      <c r="A72" s="8"/>
      <c r="B72" s="31"/>
      <c r="C72" s="59" t="s">
        <v>81</v>
      </c>
      <c r="D72" s="60" t="s">
        <v>166</v>
      </c>
      <c r="E72" s="186">
        <v>1000</v>
      </c>
      <c r="F72" s="186"/>
      <c r="G72" s="186">
        <v>2.4E-2</v>
      </c>
      <c r="H72" s="186"/>
      <c r="I72" s="186"/>
      <c r="J72" s="61">
        <v>0.27800000000000002</v>
      </c>
      <c r="K72" s="54"/>
      <c r="L72" s="37"/>
      <c r="M72" s="37"/>
      <c r="N72" s="37"/>
      <c r="O72" s="34"/>
      <c r="P72" s="8"/>
    </row>
    <row r="73" spans="1:17" outlineLevel="1" x14ac:dyDescent="0.3">
      <c r="A73" s="8"/>
      <c r="B73" s="31"/>
      <c r="C73" s="62" t="s">
        <v>82</v>
      </c>
      <c r="D73" s="63" t="s">
        <v>167</v>
      </c>
      <c r="E73" s="187">
        <v>3600</v>
      </c>
      <c r="F73" s="187"/>
      <c r="G73" s="187">
        <v>8.5999999999999993E-2</v>
      </c>
      <c r="H73" s="187"/>
      <c r="I73" s="187"/>
      <c r="J73" s="64">
        <v>1</v>
      </c>
      <c r="K73" s="54"/>
      <c r="L73" s="37"/>
      <c r="M73" s="37"/>
      <c r="N73" s="37"/>
      <c r="O73" s="34"/>
      <c r="P73" s="8"/>
    </row>
    <row r="74" spans="1:17" x14ac:dyDescent="0.3">
      <c r="A74" s="8"/>
      <c r="B74" s="31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4"/>
      <c r="P74" s="8"/>
    </row>
    <row r="75" spans="1:17" ht="16.899999999999999" customHeight="1" x14ac:dyDescent="0.3">
      <c r="A75" s="8"/>
      <c r="B75" s="31"/>
      <c r="C75" s="225" t="s">
        <v>145</v>
      </c>
      <c r="D75" s="225"/>
      <c r="E75" s="225"/>
      <c r="F75" s="225"/>
      <c r="G75" s="54"/>
      <c r="H75" s="54"/>
      <c r="I75" s="54"/>
      <c r="J75" s="54"/>
      <c r="K75" s="54"/>
      <c r="L75" s="54"/>
      <c r="M75" s="54"/>
      <c r="N75" s="54"/>
      <c r="O75" s="34"/>
      <c r="P75" s="8"/>
      <c r="Q75" s="8"/>
    </row>
    <row r="76" spans="1:17" ht="26" x14ac:dyDescent="0.3">
      <c r="A76" s="8"/>
      <c r="B76" s="31"/>
      <c r="C76" s="51" t="s">
        <v>39</v>
      </c>
      <c r="D76" s="52" t="s">
        <v>40</v>
      </c>
      <c r="E76" s="52" t="s">
        <v>142</v>
      </c>
      <c r="F76" s="65" t="s">
        <v>143</v>
      </c>
      <c r="G76" s="54"/>
      <c r="H76" s="54"/>
      <c r="I76" s="54"/>
      <c r="J76" s="54"/>
      <c r="K76" s="54"/>
      <c r="L76" s="54"/>
      <c r="M76" s="54"/>
      <c r="N76" s="54"/>
      <c r="O76" s="34"/>
      <c r="P76" s="8"/>
      <c r="Q76" s="8"/>
    </row>
    <row r="77" spans="1:17" x14ac:dyDescent="0.3">
      <c r="A77" s="8"/>
      <c r="B77" s="31"/>
      <c r="C77" s="66"/>
      <c r="D77" s="58"/>
      <c r="E77" s="58"/>
      <c r="F77" s="67"/>
      <c r="G77" s="54"/>
      <c r="H77" s="54"/>
      <c r="I77" s="54"/>
      <c r="J77" s="54"/>
      <c r="K77" s="54"/>
      <c r="L77" s="54"/>
      <c r="M77" s="54"/>
      <c r="N77" s="54"/>
      <c r="O77" s="34"/>
      <c r="P77" s="8"/>
      <c r="Q77" s="8"/>
    </row>
    <row r="78" spans="1:17" x14ac:dyDescent="0.3">
      <c r="A78" s="8"/>
      <c r="B78" s="31"/>
      <c r="C78" s="57" t="s">
        <v>152</v>
      </c>
      <c r="D78" s="58"/>
      <c r="E78" s="58"/>
      <c r="F78" s="67"/>
      <c r="G78" s="54"/>
      <c r="H78" s="54"/>
      <c r="I78" s="54"/>
      <c r="J78" s="54"/>
      <c r="K78" s="54"/>
      <c r="L78" s="54"/>
      <c r="M78" s="54"/>
      <c r="N78" s="54"/>
      <c r="O78" s="34"/>
      <c r="P78" s="8"/>
      <c r="Q78" s="8"/>
    </row>
    <row r="79" spans="1:17" ht="25" outlineLevel="1" x14ac:dyDescent="0.3">
      <c r="A79" s="8"/>
      <c r="B79" s="31"/>
      <c r="C79" s="68" t="s">
        <v>83</v>
      </c>
      <c r="D79" s="69" t="s">
        <v>144</v>
      </c>
      <c r="E79" s="69">
        <v>0.61899999999999999</v>
      </c>
      <c r="F79" s="70">
        <f>E79*$E$249</f>
        <v>7.1989700000000001</v>
      </c>
      <c r="G79" s="54"/>
      <c r="H79" s="54"/>
      <c r="I79" s="54"/>
      <c r="J79" s="54"/>
      <c r="K79" s="54"/>
      <c r="L79" s="54"/>
      <c r="M79" s="54"/>
      <c r="N79" s="54"/>
      <c r="O79" s="34"/>
      <c r="P79" s="8"/>
      <c r="Q79" s="8"/>
    </row>
    <row r="80" spans="1:17" ht="25" outlineLevel="1" x14ac:dyDescent="0.3">
      <c r="A80" s="8"/>
      <c r="B80" s="31"/>
      <c r="C80" s="71" t="s">
        <v>84</v>
      </c>
      <c r="D80" s="72" t="s">
        <v>144</v>
      </c>
      <c r="E80" s="72">
        <v>0.40500000000000003</v>
      </c>
      <c r="F80" s="73">
        <f>E80*$E$249</f>
        <v>4.7101500000000005</v>
      </c>
      <c r="G80" s="54"/>
      <c r="H80" s="54"/>
      <c r="I80" s="54"/>
      <c r="J80" s="54"/>
      <c r="K80" s="54"/>
      <c r="L80" s="54"/>
      <c r="M80" s="54"/>
      <c r="N80" s="54"/>
      <c r="O80" s="34"/>
      <c r="P80" s="8"/>
      <c r="Q80" s="8"/>
    </row>
    <row r="81" spans="1:17" outlineLevel="1" x14ac:dyDescent="0.3">
      <c r="A81" s="8"/>
      <c r="B81" s="31"/>
      <c r="C81" s="71" t="s">
        <v>44</v>
      </c>
      <c r="D81" s="72" t="s">
        <v>144</v>
      </c>
      <c r="E81" s="72">
        <v>0.66700000000000004</v>
      </c>
      <c r="F81" s="73">
        <f>E81*$E$249</f>
        <v>7.7572100000000006</v>
      </c>
      <c r="G81" s="54"/>
      <c r="H81" s="54"/>
      <c r="I81" s="54"/>
      <c r="J81" s="54"/>
      <c r="K81" s="54"/>
      <c r="L81" s="54"/>
      <c r="M81" s="54"/>
      <c r="N81" s="54"/>
      <c r="O81" s="34"/>
      <c r="P81" s="8"/>
      <c r="Q81" s="8"/>
    </row>
    <row r="82" spans="1:17" outlineLevel="1" x14ac:dyDescent="0.3">
      <c r="A82" s="8"/>
      <c r="B82" s="31"/>
      <c r="C82" s="71" t="s">
        <v>85</v>
      </c>
      <c r="D82" s="72" t="s">
        <v>144</v>
      </c>
      <c r="E82" s="72">
        <v>0.76200000000000001</v>
      </c>
      <c r="F82" s="73">
        <f>E82*$E$249</f>
        <v>8.8620600000000014</v>
      </c>
      <c r="G82" s="54"/>
      <c r="H82" s="54"/>
      <c r="I82" s="54"/>
      <c r="J82" s="54"/>
      <c r="K82" s="54"/>
      <c r="L82" s="54"/>
      <c r="M82" s="54"/>
      <c r="N82" s="54"/>
      <c r="O82" s="34"/>
      <c r="P82" s="8"/>
      <c r="Q82" s="8"/>
    </row>
    <row r="83" spans="1:17" ht="25" outlineLevel="1" x14ac:dyDescent="0.3">
      <c r="A83" s="8"/>
      <c r="B83" s="31"/>
      <c r="C83" s="71" t="s">
        <v>86</v>
      </c>
      <c r="D83" s="72" t="s">
        <v>144</v>
      </c>
      <c r="E83" s="72">
        <v>7.6999999999999999E-2</v>
      </c>
      <c r="F83" s="73"/>
      <c r="G83" s="54"/>
      <c r="H83" s="54"/>
      <c r="I83" s="54"/>
      <c r="J83" s="54"/>
      <c r="K83" s="54"/>
      <c r="L83" s="54"/>
      <c r="M83" s="54"/>
      <c r="N83" s="54"/>
      <c r="O83" s="34"/>
      <c r="P83" s="8"/>
      <c r="Q83" s="8"/>
    </row>
    <row r="84" spans="1:17" outlineLevel="1" x14ac:dyDescent="0.3">
      <c r="A84" s="8"/>
      <c r="B84" s="31"/>
      <c r="C84" s="71" t="s">
        <v>87</v>
      </c>
      <c r="D84" s="72" t="s">
        <v>144</v>
      </c>
      <c r="E84" s="72">
        <v>1.095</v>
      </c>
      <c r="F84" s="73">
        <f>E84*$E$249</f>
        <v>12.73485</v>
      </c>
      <c r="G84" s="54"/>
      <c r="H84" s="54"/>
      <c r="I84" s="54"/>
      <c r="J84" s="54"/>
      <c r="K84" s="54"/>
      <c r="L84" s="54"/>
      <c r="M84" s="54"/>
      <c r="N84" s="54"/>
      <c r="O84" s="34"/>
      <c r="P84" s="8"/>
      <c r="Q84" s="8"/>
    </row>
    <row r="85" spans="1:17" outlineLevel="1" x14ac:dyDescent="0.3">
      <c r="A85" s="8"/>
      <c r="B85" s="31"/>
      <c r="C85" s="71" t="s">
        <v>24</v>
      </c>
      <c r="D85" s="72" t="s">
        <v>144</v>
      </c>
      <c r="E85" s="72">
        <v>0.95199999999999996</v>
      </c>
      <c r="F85" s="73">
        <f>E85*$E$249</f>
        <v>11.071759999999999</v>
      </c>
      <c r="G85" s="54"/>
      <c r="H85" s="54"/>
      <c r="I85" s="54"/>
      <c r="J85" s="54"/>
      <c r="K85" s="54"/>
      <c r="L85" s="54"/>
      <c r="M85" s="54"/>
      <c r="N85" s="54"/>
      <c r="O85" s="34"/>
      <c r="P85" s="8"/>
      <c r="Q85" s="8"/>
    </row>
    <row r="86" spans="1:17" outlineLevel="1" x14ac:dyDescent="0.3">
      <c r="A86" s="8"/>
      <c r="B86" s="31"/>
      <c r="C86" s="71" t="s">
        <v>25</v>
      </c>
      <c r="D86" s="72" t="s">
        <v>144</v>
      </c>
      <c r="E86" s="72">
        <v>0.84699999999999998</v>
      </c>
      <c r="F86" s="73">
        <f>E86*$E$249</f>
        <v>9.8506099999999996</v>
      </c>
      <c r="G86" s="54"/>
      <c r="H86" s="54"/>
      <c r="I86" s="54"/>
      <c r="J86" s="54"/>
      <c r="K86" s="54"/>
      <c r="L86" s="54"/>
      <c r="M86" s="54"/>
      <c r="N86" s="54"/>
      <c r="O86" s="34"/>
      <c r="P86" s="8"/>
      <c r="Q86" s="8"/>
    </row>
    <row r="87" spans="1:17" outlineLevel="1" x14ac:dyDescent="0.3">
      <c r="A87" s="8"/>
      <c r="B87" s="31"/>
      <c r="C87" s="71" t="s">
        <v>88</v>
      </c>
      <c r="D87" s="72" t="s">
        <v>144</v>
      </c>
      <c r="E87" s="72">
        <v>7.1999999999999995E-2</v>
      </c>
      <c r="F87" s="73">
        <f>E87*$E$249</f>
        <v>0.83735999999999999</v>
      </c>
      <c r="G87" s="54"/>
      <c r="H87" s="54"/>
      <c r="I87" s="54"/>
      <c r="J87" s="54"/>
      <c r="K87" s="54"/>
      <c r="L87" s="54"/>
      <c r="M87" s="54"/>
      <c r="N87" s="54"/>
      <c r="O87" s="34"/>
      <c r="P87" s="8"/>
      <c r="Q87" s="8"/>
    </row>
    <row r="88" spans="1:17" outlineLevel="1" x14ac:dyDescent="0.3">
      <c r="A88" s="8"/>
      <c r="B88" s="31"/>
      <c r="C88" s="71" t="s">
        <v>89</v>
      </c>
      <c r="D88" s="72" t="s">
        <v>144</v>
      </c>
      <c r="E88" s="72">
        <v>8.5999999999999993E-2</v>
      </c>
      <c r="F88" s="73"/>
      <c r="G88" s="54"/>
      <c r="H88" s="54"/>
      <c r="I88" s="54"/>
      <c r="J88" s="54"/>
      <c r="K88" s="54"/>
      <c r="L88" s="54"/>
      <c r="M88" s="54"/>
      <c r="N88" s="54"/>
      <c r="O88" s="34"/>
      <c r="P88" s="8"/>
      <c r="Q88" s="8"/>
    </row>
    <row r="89" spans="1:17" outlineLevel="1" x14ac:dyDescent="0.3">
      <c r="A89" s="8"/>
      <c r="B89" s="31"/>
      <c r="C89" s="71" t="s">
        <v>90</v>
      </c>
      <c r="D89" s="72" t="s">
        <v>144</v>
      </c>
      <c r="E89" s="72">
        <v>0.80800000000000005</v>
      </c>
      <c r="F89" s="73">
        <f t="shared" ref="F89:F94" si="0">E89*$E$249</f>
        <v>9.3970400000000005</v>
      </c>
      <c r="G89" s="54"/>
      <c r="H89" s="54"/>
      <c r="I89" s="54"/>
      <c r="J89" s="54"/>
      <c r="K89" s="54"/>
      <c r="L89" s="54"/>
      <c r="M89" s="54"/>
      <c r="N89" s="54"/>
      <c r="O89" s="34"/>
      <c r="P89" s="8"/>
      <c r="Q89" s="8"/>
    </row>
    <row r="90" spans="1:17" ht="25" outlineLevel="1" x14ac:dyDescent="0.3">
      <c r="A90" s="8"/>
      <c r="B90" s="31"/>
      <c r="C90" s="71" t="s">
        <v>132</v>
      </c>
      <c r="D90" s="72" t="s">
        <v>144</v>
      </c>
      <c r="E90" s="72">
        <v>0.219</v>
      </c>
      <c r="F90" s="73">
        <f t="shared" si="0"/>
        <v>2.54697</v>
      </c>
      <c r="G90" s="54"/>
      <c r="H90" s="54"/>
      <c r="I90" s="54"/>
      <c r="J90" s="54"/>
      <c r="K90" s="54"/>
      <c r="L90" s="54"/>
      <c r="M90" s="54"/>
      <c r="N90" s="54"/>
      <c r="O90" s="34"/>
      <c r="P90" s="8"/>
      <c r="Q90" s="8"/>
    </row>
    <row r="91" spans="1:17" ht="25" outlineLevel="1" x14ac:dyDescent="0.3">
      <c r="A91" s="8"/>
      <c r="B91" s="31"/>
      <c r="C91" s="71" t="s">
        <v>91</v>
      </c>
      <c r="D91" s="72" t="s">
        <v>144</v>
      </c>
      <c r="E91" s="72">
        <v>0.32100000000000001</v>
      </c>
      <c r="F91" s="73">
        <f t="shared" si="0"/>
        <v>3.7332300000000003</v>
      </c>
      <c r="G91" s="54"/>
      <c r="H91" s="54"/>
      <c r="I91" s="54"/>
      <c r="J91" s="54"/>
      <c r="K91" s="54"/>
      <c r="L91" s="54"/>
      <c r="M91" s="54"/>
      <c r="N91" s="54"/>
      <c r="O91" s="34"/>
      <c r="P91" s="8"/>
      <c r="Q91" s="8"/>
    </row>
    <row r="92" spans="1:17" ht="25" outlineLevel="1" x14ac:dyDescent="0.3">
      <c r="A92" s="8"/>
      <c r="B92" s="31"/>
      <c r="C92" s="71" t="s">
        <v>92</v>
      </c>
      <c r="D92" s="72" t="s">
        <v>144</v>
      </c>
      <c r="E92" s="72">
        <v>0.22500000000000001</v>
      </c>
      <c r="F92" s="73">
        <f t="shared" si="0"/>
        <v>2.6167500000000001</v>
      </c>
      <c r="G92" s="54"/>
      <c r="H92" s="54"/>
      <c r="I92" s="54"/>
      <c r="J92" s="54"/>
      <c r="K92" s="54"/>
      <c r="L92" s="54"/>
      <c r="M92" s="54"/>
      <c r="N92" s="54"/>
      <c r="O92" s="34"/>
      <c r="P92" s="8"/>
      <c r="Q92" s="8"/>
    </row>
    <row r="93" spans="1:17" outlineLevel="1" x14ac:dyDescent="0.3">
      <c r="A93" s="8"/>
      <c r="B93" s="31"/>
      <c r="C93" s="71" t="s">
        <v>93</v>
      </c>
      <c r="D93" s="72" t="s">
        <v>144</v>
      </c>
      <c r="E93" s="72">
        <v>0.43099999999999999</v>
      </c>
      <c r="F93" s="73">
        <f t="shared" si="0"/>
        <v>5.0125299999999999</v>
      </c>
      <c r="G93" s="54"/>
      <c r="H93" s="54"/>
      <c r="I93" s="54"/>
      <c r="J93" s="54"/>
      <c r="K93" s="54"/>
      <c r="L93" s="54"/>
      <c r="M93" s="54"/>
      <c r="N93" s="54"/>
      <c r="O93" s="34"/>
      <c r="P93" s="8"/>
      <c r="Q93" s="8"/>
    </row>
    <row r="94" spans="1:17" outlineLevel="1" x14ac:dyDescent="0.3">
      <c r="A94" s="8"/>
      <c r="B94" s="31"/>
      <c r="C94" s="71" t="s">
        <v>94</v>
      </c>
      <c r="D94" s="72" t="s">
        <v>144</v>
      </c>
      <c r="E94" s="72">
        <v>0.86</v>
      </c>
      <c r="F94" s="73">
        <f t="shared" si="0"/>
        <v>10.001800000000001</v>
      </c>
      <c r="G94" s="54"/>
      <c r="H94" s="54"/>
      <c r="I94" s="54"/>
      <c r="J94" s="54"/>
      <c r="K94" s="54"/>
      <c r="L94" s="54"/>
      <c r="M94" s="54"/>
      <c r="N94" s="54"/>
      <c r="O94" s="34"/>
      <c r="P94" s="8"/>
      <c r="Q94" s="8"/>
    </row>
    <row r="95" spans="1:17" x14ac:dyDescent="0.3">
      <c r="A95" s="8"/>
      <c r="B95" s="31"/>
      <c r="C95" s="66"/>
      <c r="D95" s="58"/>
      <c r="E95" s="58"/>
      <c r="F95" s="67"/>
      <c r="G95" s="54"/>
      <c r="H95" s="54"/>
      <c r="I95" s="54"/>
      <c r="J95" s="54"/>
      <c r="K95" s="54"/>
      <c r="L95" s="54"/>
      <c r="M95" s="54"/>
      <c r="N95" s="54"/>
      <c r="O95" s="34"/>
      <c r="P95" s="8"/>
      <c r="Q95" s="8"/>
    </row>
    <row r="96" spans="1:17" x14ac:dyDescent="0.3">
      <c r="A96" s="8"/>
      <c r="B96" s="31"/>
      <c r="C96" s="74" t="s">
        <v>95</v>
      </c>
      <c r="D96" s="58"/>
      <c r="E96" s="58"/>
      <c r="F96" s="67"/>
      <c r="G96" s="54"/>
      <c r="H96" s="54"/>
      <c r="I96" s="54"/>
      <c r="J96" s="54"/>
      <c r="K96" s="54"/>
      <c r="L96" s="54"/>
      <c r="M96" s="54"/>
      <c r="N96" s="54"/>
      <c r="O96" s="34"/>
      <c r="P96" s="8"/>
      <c r="Q96" s="8"/>
    </row>
    <row r="97" spans="1:17" outlineLevel="1" x14ac:dyDescent="0.3">
      <c r="A97" s="8"/>
      <c r="B97" s="31"/>
      <c r="C97" s="71" t="s">
        <v>96</v>
      </c>
      <c r="D97" s="72" t="s">
        <v>144</v>
      </c>
      <c r="E97" s="72">
        <v>0.91600000000000004</v>
      </c>
      <c r="F97" s="73">
        <f t="shared" ref="F97:F104" si="1">E97*$E$249</f>
        <v>10.653080000000001</v>
      </c>
      <c r="G97" s="54"/>
      <c r="H97" s="54"/>
      <c r="I97" s="54"/>
      <c r="J97" s="54"/>
      <c r="K97" s="54"/>
      <c r="L97" s="54"/>
      <c r="M97" s="54"/>
      <c r="N97" s="54"/>
      <c r="O97" s="34"/>
      <c r="P97" s="8"/>
      <c r="Q97" s="8"/>
    </row>
    <row r="98" spans="1:17" outlineLevel="1" x14ac:dyDescent="0.3">
      <c r="A98" s="8"/>
      <c r="B98" s="31"/>
      <c r="C98" s="71" t="s">
        <v>97</v>
      </c>
      <c r="D98" s="72" t="s">
        <v>144</v>
      </c>
      <c r="E98" s="72">
        <v>0.88100000000000001</v>
      </c>
      <c r="F98" s="73">
        <f t="shared" si="1"/>
        <v>10.246030000000001</v>
      </c>
      <c r="G98" s="54"/>
      <c r="H98" s="54"/>
      <c r="I98" s="54"/>
      <c r="J98" s="54"/>
      <c r="K98" s="54"/>
      <c r="L98" s="54"/>
      <c r="M98" s="54"/>
      <c r="N98" s="54"/>
      <c r="O98" s="34"/>
      <c r="P98" s="8"/>
      <c r="Q98" s="8"/>
    </row>
    <row r="99" spans="1:17" outlineLevel="1" x14ac:dyDescent="0.3">
      <c r="A99" s="8"/>
      <c r="B99" s="31"/>
      <c r="C99" s="71" t="s">
        <v>98</v>
      </c>
      <c r="D99" s="72" t="s">
        <v>144</v>
      </c>
      <c r="E99" s="72">
        <v>0.91100000000000003</v>
      </c>
      <c r="F99" s="73">
        <f t="shared" si="1"/>
        <v>10.594930000000002</v>
      </c>
      <c r="G99" s="54"/>
      <c r="H99" s="54"/>
      <c r="I99" s="54"/>
      <c r="J99" s="54"/>
      <c r="K99" s="54"/>
      <c r="L99" s="54"/>
      <c r="M99" s="54"/>
      <c r="N99" s="54"/>
      <c r="O99" s="34"/>
      <c r="P99" s="8"/>
      <c r="Q99" s="8"/>
    </row>
    <row r="100" spans="1:17" outlineLevel="1" x14ac:dyDescent="0.3">
      <c r="A100" s="8"/>
      <c r="B100" s="31"/>
      <c r="C100" s="71" t="s">
        <v>99</v>
      </c>
      <c r="D100" s="72" t="s">
        <v>144</v>
      </c>
      <c r="E100" s="72">
        <v>0.90600000000000003</v>
      </c>
      <c r="F100" s="73">
        <f t="shared" si="1"/>
        <v>10.53678</v>
      </c>
      <c r="G100" s="54"/>
      <c r="H100" s="54"/>
      <c r="I100" s="54"/>
      <c r="J100" s="54"/>
      <c r="K100" s="54"/>
      <c r="L100" s="54"/>
      <c r="M100" s="54"/>
      <c r="N100" s="54"/>
      <c r="O100" s="34"/>
      <c r="P100" s="8"/>
      <c r="Q100" s="8"/>
    </row>
    <row r="101" spans="1:17" outlineLevel="1" x14ac:dyDescent="0.3">
      <c r="A101" s="8"/>
      <c r="B101" s="31"/>
      <c r="C101" s="71" t="s">
        <v>100</v>
      </c>
      <c r="D101" s="72" t="s">
        <v>144</v>
      </c>
      <c r="E101" s="72">
        <v>0.88600000000000001</v>
      </c>
      <c r="F101" s="73">
        <f t="shared" si="1"/>
        <v>10.304180000000001</v>
      </c>
      <c r="G101" s="54"/>
      <c r="H101" s="54"/>
      <c r="I101" s="54"/>
      <c r="J101" s="54"/>
      <c r="K101" s="54"/>
      <c r="L101" s="54"/>
      <c r="M101" s="54"/>
      <c r="N101" s="54"/>
      <c r="O101" s="34"/>
      <c r="P101" s="8"/>
      <c r="Q101" s="8"/>
    </row>
    <row r="102" spans="1:17" outlineLevel="1" x14ac:dyDescent="0.3">
      <c r="A102" s="8"/>
      <c r="B102" s="31"/>
      <c r="C102" s="71" t="s">
        <v>101</v>
      </c>
      <c r="D102" s="72" t="s">
        <v>144</v>
      </c>
      <c r="E102" s="72">
        <v>0.9</v>
      </c>
      <c r="F102" s="73">
        <f t="shared" si="1"/>
        <v>10.467000000000001</v>
      </c>
      <c r="G102" s="54"/>
      <c r="H102" s="54"/>
      <c r="I102" s="54"/>
      <c r="J102" s="54"/>
      <c r="K102" s="54"/>
      <c r="L102" s="54"/>
      <c r="M102" s="54"/>
      <c r="N102" s="54"/>
      <c r="O102" s="34"/>
      <c r="P102" s="8"/>
      <c r="Q102" s="8"/>
    </row>
    <row r="103" spans="1:17" outlineLevel="1" x14ac:dyDescent="0.3">
      <c r="A103" s="8"/>
      <c r="B103" s="31"/>
      <c r="C103" s="71" t="s">
        <v>102</v>
      </c>
      <c r="D103" s="72" t="s">
        <v>144</v>
      </c>
      <c r="E103" s="72">
        <v>0.85599999999999998</v>
      </c>
      <c r="F103" s="73">
        <f t="shared" si="1"/>
        <v>9.9552800000000001</v>
      </c>
      <c r="G103" s="54"/>
      <c r="H103" s="54"/>
      <c r="I103" s="54"/>
      <c r="J103" s="54"/>
      <c r="K103" s="54"/>
      <c r="L103" s="54"/>
      <c r="M103" s="54"/>
      <c r="N103" s="54"/>
      <c r="O103" s="34"/>
      <c r="P103" s="8"/>
      <c r="Q103" s="8"/>
    </row>
    <row r="104" spans="1:17" outlineLevel="1" x14ac:dyDescent="0.3">
      <c r="A104" s="8"/>
      <c r="B104" s="31"/>
      <c r="C104" s="71" t="s">
        <v>103</v>
      </c>
      <c r="D104" s="72" t="s">
        <v>144</v>
      </c>
      <c r="E104" s="72">
        <v>0.64</v>
      </c>
      <c r="F104" s="73">
        <f t="shared" si="1"/>
        <v>7.4432000000000009</v>
      </c>
      <c r="G104" s="54"/>
      <c r="H104" s="54"/>
      <c r="I104" s="54"/>
      <c r="J104" s="54"/>
      <c r="K104" s="54"/>
      <c r="L104" s="54"/>
      <c r="M104" s="54"/>
      <c r="N104" s="54"/>
      <c r="O104" s="34"/>
      <c r="P104" s="8"/>
      <c r="Q104" s="8"/>
    </row>
    <row r="105" spans="1:17" x14ac:dyDescent="0.3">
      <c r="A105" s="8"/>
      <c r="B105" s="31"/>
      <c r="C105" s="66"/>
      <c r="D105" s="58"/>
      <c r="E105" s="58"/>
      <c r="F105" s="67"/>
      <c r="G105" s="54"/>
      <c r="H105" s="54"/>
      <c r="I105" s="54"/>
      <c r="J105" s="54"/>
      <c r="K105" s="54"/>
      <c r="L105" s="54"/>
      <c r="M105" s="54"/>
      <c r="N105" s="54"/>
      <c r="O105" s="34"/>
      <c r="P105" s="8"/>
      <c r="Q105" s="8"/>
    </row>
    <row r="106" spans="1:17" ht="13.5" customHeight="1" x14ac:dyDescent="0.3">
      <c r="A106" s="8"/>
      <c r="B106" s="31"/>
      <c r="C106" s="74" t="s">
        <v>104</v>
      </c>
      <c r="D106" s="58"/>
      <c r="E106" s="58"/>
      <c r="F106" s="67"/>
      <c r="G106" s="54"/>
      <c r="H106" s="54"/>
      <c r="I106" s="54"/>
      <c r="J106" s="54"/>
      <c r="K106" s="54"/>
      <c r="L106" s="54"/>
      <c r="M106" s="54"/>
      <c r="N106" s="54"/>
      <c r="O106" s="34"/>
      <c r="P106" s="8"/>
      <c r="Q106" s="8"/>
    </row>
    <row r="107" spans="1:17" outlineLevel="1" x14ac:dyDescent="0.3">
      <c r="A107" s="8"/>
      <c r="B107" s="31"/>
      <c r="C107" s="71" t="s">
        <v>105</v>
      </c>
      <c r="D107" s="72" t="s">
        <v>144</v>
      </c>
      <c r="E107" s="72">
        <v>0.33500000000000002</v>
      </c>
      <c r="F107" s="73">
        <f t="shared" ref="F107:F115" si="2">E107*$E$249</f>
        <v>3.8960500000000007</v>
      </c>
      <c r="G107" s="54"/>
      <c r="H107" s="54"/>
      <c r="I107" s="54"/>
      <c r="J107" s="54"/>
      <c r="K107" s="54"/>
      <c r="L107" s="54"/>
      <c r="M107" s="54"/>
      <c r="N107" s="54"/>
      <c r="O107" s="34"/>
      <c r="P107" s="8"/>
      <c r="Q107" s="8"/>
    </row>
    <row r="108" spans="1:17" outlineLevel="1" x14ac:dyDescent="0.3">
      <c r="A108" s="8"/>
      <c r="B108" s="31"/>
      <c r="C108" s="71" t="s">
        <v>106</v>
      </c>
      <c r="D108" s="72" t="s">
        <v>144</v>
      </c>
      <c r="E108" s="72">
        <v>0.185</v>
      </c>
      <c r="F108" s="73">
        <f t="shared" si="2"/>
        <v>2.1515500000000003</v>
      </c>
      <c r="G108" s="54"/>
      <c r="H108" s="54"/>
      <c r="I108" s="54"/>
      <c r="J108" s="54"/>
      <c r="K108" s="54"/>
      <c r="L108" s="54"/>
      <c r="M108" s="54"/>
      <c r="N108" s="54"/>
      <c r="O108" s="34"/>
      <c r="P108" s="8"/>
      <c r="Q108" s="8"/>
    </row>
    <row r="109" spans="1:17" ht="37.5" outlineLevel="1" x14ac:dyDescent="0.3">
      <c r="A109" s="8"/>
      <c r="B109" s="31"/>
      <c r="C109" s="71" t="s">
        <v>107</v>
      </c>
      <c r="D109" s="72" t="s">
        <v>144</v>
      </c>
      <c r="E109" s="72">
        <v>0.43</v>
      </c>
      <c r="F109" s="73">
        <f t="shared" si="2"/>
        <v>5.0009000000000006</v>
      </c>
      <c r="G109" s="54"/>
      <c r="H109" s="54"/>
      <c r="I109" s="54"/>
      <c r="J109" s="54"/>
      <c r="K109" s="54"/>
      <c r="L109" s="54"/>
      <c r="M109" s="54"/>
      <c r="N109" s="54"/>
      <c r="O109" s="34"/>
      <c r="P109" s="8"/>
      <c r="Q109" s="8"/>
    </row>
    <row r="110" spans="1:17" ht="25" outlineLevel="1" x14ac:dyDescent="0.3">
      <c r="A110" s="8"/>
      <c r="B110" s="31"/>
      <c r="C110" s="71" t="s">
        <v>108</v>
      </c>
      <c r="D110" s="72" t="s">
        <v>144</v>
      </c>
      <c r="E110" s="72">
        <v>0.43</v>
      </c>
      <c r="F110" s="73">
        <f t="shared" si="2"/>
        <v>5.0009000000000006</v>
      </c>
      <c r="G110" s="54"/>
      <c r="H110" s="54"/>
      <c r="I110" s="54"/>
      <c r="J110" s="54"/>
      <c r="K110" s="54"/>
      <c r="L110" s="54"/>
      <c r="M110" s="54"/>
      <c r="N110" s="54"/>
      <c r="O110" s="34"/>
      <c r="P110" s="8"/>
      <c r="Q110" s="8"/>
    </row>
    <row r="111" spans="1:17" ht="25" outlineLevel="1" x14ac:dyDescent="0.3">
      <c r="A111" s="8"/>
      <c r="B111" s="31"/>
      <c r="C111" s="71" t="s">
        <v>109</v>
      </c>
      <c r="D111" s="72" t="s">
        <v>144</v>
      </c>
      <c r="E111" s="72">
        <v>0.48199999999999998</v>
      </c>
      <c r="F111" s="73">
        <f t="shared" si="2"/>
        <v>5.6056600000000003</v>
      </c>
      <c r="G111" s="54"/>
      <c r="H111" s="54"/>
      <c r="I111" s="54"/>
      <c r="J111" s="54"/>
      <c r="K111" s="54"/>
      <c r="L111" s="54"/>
      <c r="M111" s="54"/>
      <c r="N111" s="54"/>
      <c r="O111" s="34"/>
      <c r="P111" s="8"/>
      <c r="Q111" s="8"/>
    </row>
    <row r="112" spans="1:17" ht="25" outlineLevel="1" x14ac:dyDescent="0.3">
      <c r="A112" s="8"/>
      <c r="B112" s="31"/>
      <c r="C112" s="71" t="s">
        <v>110</v>
      </c>
      <c r="D112" s="72" t="s">
        <v>144</v>
      </c>
      <c r="E112" s="72">
        <v>0.215</v>
      </c>
      <c r="F112" s="73">
        <f t="shared" si="2"/>
        <v>2.5004500000000003</v>
      </c>
      <c r="G112" s="54"/>
      <c r="H112" s="54"/>
      <c r="I112" s="54"/>
      <c r="J112" s="54"/>
      <c r="K112" s="54"/>
      <c r="L112" s="54"/>
      <c r="M112" s="54"/>
      <c r="N112" s="54"/>
      <c r="O112" s="34"/>
      <c r="P112" s="8"/>
      <c r="Q112" s="8"/>
    </row>
    <row r="113" spans="1:17" ht="25" outlineLevel="1" x14ac:dyDescent="0.3">
      <c r="A113" s="8"/>
      <c r="B113" s="31"/>
      <c r="C113" s="71" t="s">
        <v>111</v>
      </c>
      <c r="D113" s="72" t="s">
        <v>144</v>
      </c>
      <c r="E113" s="72">
        <v>0.499</v>
      </c>
      <c r="F113" s="73">
        <f t="shared" si="2"/>
        <v>5.8033700000000001</v>
      </c>
      <c r="G113" s="54"/>
      <c r="H113" s="54"/>
      <c r="I113" s="54"/>
      <c r="J113" s="54"/>
      <c r="K113" s="54"/>
      <c r="L113" s="54"/>
      <c r="M113" s="54"/>
      <c r="N113" s="54"/>
      <c r="O113" s="34"/>
      <c r="P113" s="8"/>
      <c r="Q113" s="8"/>
    </row>
    <row r="114" spans="1:17" outlineLevel="1" x14ac:dyDescent="0.3">
      <c r="A114" s="8"/>
      <c r="B114" s="31"/>
      <c r="C114" s="71" t="s">
        <v>112</v>
      </c>
      <c r="D114" s="72" t="s">
        <v>144</v>
      </c>
      <c r="E114" s="72">
        <v>0.28399999999999997</v>
      </c>
      <c r="F114" s="73">
        <f t="shared" si="2"/>
        <v>3.3029199999999999</v>
      </c>
      <c r="G114" s="54"/>
      <c r="H114" s="54"/>
      <c r="I114" s="54"/>
      <c r="J114" s="54"/>
      <c r="K114" s="54"/>
      <c r="L114" s="54"/>
      <c r="M114" s="54"/>
      <c r="N114" s="54"/>
      <c r="O114" s="34"/>
      <c r="P114" s="8"/>
      <c r="Q114" s="8"/>
    </row>
    <row r="115" spans="1:17" ht="37.5" outlineLevel="1" x14ac:dyDescent="0.3">
      <c r="A115" s="8"/>
      <c r="B115" s="31"/>
      <c r="C115" s="71" t="s">
        <v>113</v>
      </c>
      <c r="D115" s="72" t="s">
        <v>144</v>
      </c>
      <c r="E115" s="72">
        <v>0.43</v>
      </c>
      <c r="F115" s="73">
        <f t="shared" si="2"/>
        <v>5.0009000000000006</v>
      </c>
      <c r="G115" s="54"/>
      <c r="H115" s="54"/>
      <c r="I115" s="54"/>
      <c r="J115" s="54"/>
      <c r="K115" s="54"/>
      <c r="L115" s="54"/>
      <c r="M115" s="54"/>
      <c r="N115" s="54"/>
      <c r="O115" s="34"/>
      <c r="P115" s="8"/>
      <c r="Q115" s="8"/>
    </row>
    <row r="116" spans="1:17" x14ac:dyDescent="0.3">
      <c r="A116" s="8"/>
      <c r="B116" s="31"/>
      <c r="C116" s="66"/>
      <c r="D116" s="58"/>
      <c r="E116" s="58"/>
      <c r="F116" s="67"/>
      <c r="G116" s="54"/>
      <c r="H116" s="54"/>
      <c r="I116" s="54"/>
      <c r="J116" s="54"/>
      <c r="K116" s="54"/>
      <c r="L116" s="54"/>
      <c r="M116" s="54"/>
      <c r="N116" s="54"/>
      <c r="O116" s="34"/>
      <c r="P116" s="8"/>
      <c r="Q116" s="8"/>
    </row>
    <row r="117" spans="1:17" x14ac:dyDescent="0.3">
      <c r="A117" s="8"/>
      <c r="B117" s="31"/>
      <c r="C117" s="57" t="s">
        <v>114</v>
      </c>
      <c r="D117" s="58"/>
      <c r="E117" s="58"/>
      <c r="F117" s="67"/>
      <c r="G117" s="54"/>
      <c r="H117" s="54"/>
      <c r="I117" s="54"/>
      <c r="J117" s="54"/>
      <c r="K117" s="54"/>
      <c r="L117" s="54"/>
      <c r="M117" s="54"/>
      <c r="N117" s="54"/>
      <c r="O117" s="34"/>
      <c r="P117" s="8"/>
      <c r="Q117" s="8"/>
    </row>
    <row r="118" spans="1:17" outlineLevel="1" x14ac:dyDescent="0.3">
      <c r="A118" s="8"/>
      <c r="B118" s="31"/>
      <c r="C118" s="71" t="s">
        <v>115</v>
      </c>
      <c r="D118" s="72" t="s">
        <v>144</v>
      </c>
      <c r="E118" s="72">
        <v>0.38700000000000001</v>
      </c>
      <c r="F118" s="73">
        <f t="shared" ref="F118:F134" si="3">E118*$E$249</f>
        <v>4.5008100000000004</v>
      </c>
      <c r="G118" s="54"/>
      <c r="H118" s="54"/>
      <c r="I118" s="54"/>
      <c r="J118" s="54"/>
      <c r="K118" s="54"/>
      <c r="L118" s="54"/>
      <c r="M118" s="54"/>
      <c r="N118" s="54"/>
      <c r="O118" s="34"/>
      <c r="P118" s="8"/>
      <c r="Q118" s="8"/>
    </row>
    <row r="119" spans="1:17" ht="50" outlineLevel="1" x14ac:dyDescent="0.3">
      <c r="A119" s="8"/>
      <c r="B119" s="31"/>
      <c r="C119" s="71" t="s">
        <v>116</v>
      </c>
      <c r="D119" s="72" t="s">
        <v>144</v>
      </c>
      <c r="E119" s="72">
        <v>0.31900000000000001</v>
      </c>
      <c r="F119" s="73">
        <f t="shared" si="3"/>
        <v>3.7099700000000002</v>
      </c>
      <c r="G119" s="54"/>
      <c r="H119" s="54"/>
      <c r="I119" s="54"/>
      <c r="J119" s="54"/>
      <c r="K119" s="54"/>
      <c r="L119" s="54"/>
      <c r="M119" s="54"/>
      <c r="N119" s="54"/>
      <c r="O119" s="34"/>
      <c r="P119" s="8"/>
      <c r="Q119" s="8"/>
    </row>
    <row r="120" spans="1:17" outlineLevel="1" x14ac:dyDescent="0.3">
      <c r="A120" s="8"/>
      <c r="B120" s="31"/>
      <c r="C120" s="71" t="s">
        <v>117</v>
      </c>
      <c r="D120" s="72" t="s">
        <v>144</v>
      </c>
      <c r="E120" s="72">
        <v>0.67100000000000004</v>
      </c>
      <c r="F120" s="73">
        <f t="shared" si="3"/>
        <v>7.8037300000000007</v>
      </c>
      <c r="G120" s="54"/>
      <c r="H120" s="54"/>
      <c r="I120" s="54"/>
      <c r="J120" s="54"/>
      <c r="K120" s="54"/>
      <c r="L120" s="54"/>
      <c r="M120" s="54"/>
      <c r="N120" s="54"/>
      <c r="O120" s="34"/>
      <c r="P120" s="8"/>
      <c r="Q120" s="8"/>
    </row>
    <row r="121" spans="1:17" ht="25" outlineLevel="1" x14ac:dyDescent="0.3">
      <c r="A121" s="8"/>
      <c r="B121" s="31"/>
      <c r="C121" s="71" t="s">
        <v>118</v>
      </c>
      <c r="D121" s="72" t="s">
        <v>144</v>
      </c>
      <c r="E121" s="72">
        <v>0.71399999999999997</v>
      </c>
      <c r="F121" s="73">
        <f t="shared" si="3"/>
        <v>8.30382</v>
      </c>
      <c r="G121" s="54"/>
      <c r="H121" s="54"/>
      <c r="I121" s="54"/>
      <c r="J121" s="54"/>
      <c r="K121" s="54"/>
      <c r="L121" s="54"/>
      <c r="M121" s="54"/>
      <c r="N121" s="54"/>
      <c r="O121" s="34"/>
      <c r="P121" s="8"/>
      <c r="Q121" s="8"/>
    </row>
    <row r="122" spans="1:17" outlineLevel="1" x14ac:dyDescent="0.3">
      <c r="A122" s="8"/>
      <c r="B122" s="31"/>
      <c r="C122" s="71" t="s">
        <v>119</v>
      </c>
      <c r="D122" s="72" t="s">
        <v>144</v>
      </c>
      <c r="E122" s="72">
        <v>0.42099999999999999</v>
      </c>
      <c r="F122" s="73">
        <f t="shared" si="3"/>
        <v>4.8962300000000001</v>
      </c>
      <c r="G122" s="54"/>
      <c r="H122" s="54"/>
      <c r="I122" s="54"/>
      <c r="J122" s="54"/>
      <c r="K122" s="54"/>
      <c r="L122" s="54"/>
      <c r="M122" s="54"/>
      <c r="N122" s="54"/>
      <c r="O122" s="34"/>
      <c r="P122" s="8"/>
      <c r="Q122" s="8"/>
    </row>
    <row r="123" spans="1:17" outlineLevel="1" x14ac:dyDescent="0.3">
      <c r="A123" s="8"/>
      <c r="B123" s="31"/>
      <c r="C123" s="71" t="s">
        <v>120</v>
      </c>
      <c r="D123" s="72" t="s">
        <v>144</v>
      </c>
      <c r="E123" s="72">
        <v>0.42099999999999999</v>
      </c>
      <c r="F123" s="73">
        <f t="shared" si="3"/>
        <v>4.8962300000000001</v>
      </c>
      <c r="G123" s="54"/>
      <c r="H123" s="54"/>
      <c r="I123" s="54"/>
      <c r="J123" s="54"/>
      <c r="K123" s="54"/>
      <c r="L123" s="54"/>
      <c r="M123" s="54"/>
      <c r="N123" s="54"/>
      <c r="O123" s="34"/>
      <c r="P123" s="8"/>
      <c r="Q123" s="8"/>
    </row>
    <row r="124" spans="1:17" outlineLevel="1" x14ac:dyDescent="0.3">
      <c r="A124" s="8"/>
      <c r="B124" s="31"/>
      <c r="C124" s="71" t="s">
        <v>121</v>
      </c>
      <c r="D124" s="72" t="s">
        <v>144</v>
      </c>
      <c r="E124" s="72">
        <v>0.48199999999999998</v>
      </c>
      <c r="F124" s="73">
        <f t="shared" si="3"/>
        <v>5.6056600000000003</v>
      </c>
      <c r="G124" s="54"/>
      <c r="H124" s="54"/>
      <c r="I124" s="54"/>
      <c r="J124" s="54"/>
      <c r="K124" s="54"/>
      <c r="L124" s="54"/>
      <c r="M124" s="54"/>
      <c r="N124" s="54"/>
      <c r="O124" s="34"/>
      <c r="P124" s="8"/>
      <c r="Q124" s="8"/>
    </row>
    <row r="125" spans="1:17" ht="25" outlineLevel="1" x14ac:dyDescent="0.3">
      <c r="A125" s="8"/>
      <c r="B125" s="31"/>
      <c r="C125" s="71" t="s">
        <v>122</v>
      </c>
      <c r="D125" s="72" t="s">
        <v>144</v>
      </c>
      <c r="E125" s="72">
        <v>0.90500000000000003</v>
      </c>
      <c r="F125" s="73">
        <f t="shared" si="3"/>
        <v>10.525150000000002</v>
      </c>
      <c r="G125" s="54"/>
      <c r="H125" s="54"/>
      <c r="I125" s="54"/>
      <c r="J125" s="54"/>
      <c r="K125" s="54"/>
      <c r="L125" s="54"/>
      <c r="M125" s="54"/>
      <c r="N125" s="54"/>
      <c r="O125" s="34"/>
      <c r="P125" s="8"/>
      <c r="Q125" s="8"/>
    </row>
    <row r="126" spans="1:17" outlineLevel="1" x14ac:dyDescent="0.3">
      <c r="A126" s="8"/>
      <c r="B126" s="31"/>
      <c r="C126" s="71" t="s">
        <v>123</v>
      </c>
      <c r="D126" s="72" t="s">
        <v>144</v>
      </c>
      <c r="E126" s="72">
        <v>0.215</v>
      </c>
      <c r="F126" s="73">
        <f t="shared" si="3"/>
        <v>2.5004500000000003</v>
      </c>
      <c r="G126" s="54"/>
      <c r="H126" s="54"/>
      <c r="I126" s="54"/>
      <c r="J126" s="54"/>
      <c r="K126" s="54"/>
      <c r="L126" s="54"/>
      <c r="M126" s="54"/>
      <c r="N126" s="54"/>
      <c r="O126" s="34"/>
      <c r="P126" s="8"/>
      <c r="Q126" s="8"/>
    </row>
    <row r="127" spans="1:17" ht="25" outlineLevel="1" x14ac:dyDescent="0.3">
      <c r="A127" s="8"/>
      <c r="B127" s="31"/>
      <c r="C127" s="71" t="s">
        <v>124</v>
      </c>
      <c r="D127" s="72" t="s">
        <v>144</v>
      </c>
      <c r="E127" s="72">
        <v>0.32700000000000001</v>
      </c>
      <c r="F127" s="73">
        <f t="shared" si="3"/>
        <v>3.8030100000000004</v>
      </c>
      <c r="G127" s="54"/>
      <c r="H127" s="54"/>
      <c r="I127" s="54"/>
      <c r="J127" s="54"/>
      <c r="K127" s="54"/>
      <c r="L127" s="54"/>
      <c r="M127" s="54"/>
      <c r="N127" s="54"/>
      <c r="O127" s="34"/>
      <c r="P127" s="8"/>
      <c r="Q127" s="8"/>
    </row>
    <row r="128" spans="1:17" ht="25" outlineLevel="1" x14ac:dyDescent="0.3">
      <c r="A128" s="8"/>
      <c r="B128" s="31"/>
      <c r="C128" s="71" t="s">
        <v>125</v>
      </c>
      <c r="D128" s="72" t="s">
        <v>144</v>
      </c>
      <c r="E128" s="72">
        <v>0.64500000000000002</v>
      </c>
      <c r="F128" s="73">
        <f t="shared" si="3"/>
        <v>7.5013500000000004</v>
      </c>
      <c r="G128" s="54"/>
      <c r="H128" s="54"/>
      <c r="I128" s="54"/>
      <c r="J128" s="54"/>
      <c r="K128" s="54"/>
      <c r="L128" s="54"/>
      <c r="M128" s="54"/>
      <c r="N128" s="54"/>
      <c r="O128" s="34"/>
      <c r="P128" s="8"/>
      <c r="Q128" s="8"/>
    </row>
    <row r="129" spans="1:17" outlineLevel="1" x14ac:dyDescent="0.3">
      <c r="A129" s="8"/>
      <c r="B129" s="31"/>
      <c r="C129" s="71" t="s">
        <v>126</v>
      </c>
      <c r="D129" s="72" t="s">
        <v>144</v>
      </c>
      <c r="E129" s="72">
        <v>1.0489999999999999</v>
      </c>
      <c r="F129" s="73">
        <f t="shared" si="3"/>
        <v>12.199870000000001</v>
      </c>
      <c r="G129" s="54"/>
      <c r="H129" s="54"/>
      <c r="I129" s="54"/>
      <c r="J129" s="54"/>
      <c r="K129" s="54"/>
      <c r="L129" s="54"/>
      <c r="M129" s="54"/>
      <c r="N129" s="54"/>
      <c r="O129" s="34"/>
      <c r="P129" s="8"/>
      <c r="Q129" s="8"/>
    </row>
    <row r="130" spans="1:17" ht="25" outlineLevel="1" x14ac:dyDescent="0.3">
      <c r="A130" s="8"/>
      <c r="B130" s="31"/>
      <c r="C130" s="71" t="s">
        <v>127</v>
      </c>
      <c r="D130" s="72" t="s">
        <v>144</v>
      </c>
      <c r="E130" s="72">
        <v>0.44700000000000001</v>
      </c>
      <c r="F130" s="73">
        <f t="shared" si="3"/>
        <v>5.1986100000000004</v>
      </c>
      <c r="G130" s="54"/>
      <c r="H130" s="54"/>
      <c r="I130" s="54"/>
      <c r="J130" s="54"/>
      <c r="K130" s="54"/>
      <c r="L130" s="54"/>
      <c r="M130" s="54"/>
      <c r="N130" s="54"/>
      <c r="O130" s="34"/>
      <c r="P130" s="8"/>
      <c r="Q130" s="8"/>
    </row>
    <row r="131" spans="1:17" outlineLevel="1" x14ac:dyDescent="0.3">
      <c r="A131" s="8"/>
      <c r="B131" s="31"/>
      <c r="C131" s="71" t="s">
        <v>128</v>
      </c>
      <c r="D131" s="72" t="s">
        <v>144</v>
      </c>
      <c r="E131" s="72">
        <v>0.61</v>
      </c>
      <c r="F131" s="73">
        <f t="shared" si="3"/>
        <v>7.0943000000000005</v>
      </c>
      <c r="G131" s="54"/>
      <c r="H131" s="54"/>
      <c r="I131" s="54"/>
      <c r="J131" s="54"/>
      <c r="K131" s="54"/>
      <c r="L131" s="54"/>
      <c r="M131" s="54"/>
      <c r="N131" s="54"/>
      <c r="O131" s="34"/>
      <c r="P131" s="8"/>
      <c r="Q131" s="8"/>
    </row>
    <row r="132" spans="1:17" ht="25" outlineLevel="1" x14ac:dyDescent="0.3">
      <c r="A132" s="8"/>
      <c r="B132" s="31"/>
      <c r="C132" s="71" t="s">
        <v>129</v>
      </c>
      <c r="D132" s="72" t="s">
        <v>144</v>
      </c>
      <c r="E132" s="72">
        <v>0.68799999999999994</v>
      </c>
      <c r="F132" s="73">
        <f t="shared" si="3"/>
        <v>8.0014400000000006</v>
      </c>
      <c r="G132" s="54"/>
      <c r="H132" s="54"/>
      <c r="I132" s="54"/>
      <c r="J132" s="54"/>
      <c r="K132" s="54"/>
      <c r="L132" s="54"/>
      <c r="M132" s="54"/>
      <c r="N132" s="54"/>
      <c r="O132" s="34"/>
      <c r="P132" s="8"/>
      <c r="Q132" s="8"/>
    </row>
    <row r="133" spans="1:17" outlineLevel="1" x14ac:dyDescent="0.3">
      <c r="A133" s="8"/>
      <c r="B133" s="31"/>
      <c r="C133" s="71" t="s">
        <v>130</v>
      </c>
      <c r="D133" s="72" t="s">
        <v>144</v>
      </c>
      <c r="E133" s="72">
        <v>0.8</v>
      </c>
      <c r="F133" s="73">
        <f t="shared" si="3"/>
        <v>9.3040000000000003</v>
      </c>
      <c r="G133" s="54"/>
      <c r="H133" s="54"/>
      <c r="I133" s="54"/>
      <c r="J133" s="54"/>
      <c r="K133" s="54"/>
      <c r="L133" s="54"/>
      <c r="M133" s="54"/>
      <c r="N133" s="54"/>
      <c r="O133" s="34"/>
      <c r="P133" s="8"/>
      <c r="Q133" s="8"/>
    </row>
    <row r="134" spans="1:17" outlineLevel="1" x14ac:dyDescent="0.3">
      <c r="A134" s="8"/>
      <c r="B134" s="31"/>
      <c r="C134" s="71" t="s">
        <v>131</v>
      </c>
      <c r="D134" s="72" t="s">
        <v>144</v>
      </c>
      <c r="E134" s="72">
        <v>0.185</v>
      </c>
      <c r="F134" s="73">
        <f t="shared" si="3"/>
        <v>2.1515500000000003</v>
      </c>
      <c r="G134" s="54"/>
      <c r="H134" s="54"/>
      <c r="I134" s="54"/>
      <c r="J134" s="54"/>
      <c r="K134" s="54"/>
      <c r="L134" s="54"/>
      <c r="M134" s="54"/>
      <c r="N134" s="54"/>
      <c r="O134" s="34"/>
      <c r="P134" s="8"/>
      <c r="Q134" s="8"/>
    </row>
    <row r="135" spans="1:17" x14ac:dyDescent="0.3">
      <c r="A135" s="8"/>
      <c r="B135" s="31"/>
      <c r="C135" s="75"/>
      <c r="D135" s="76"/>
      <c r="E135" s="76"/>
      <c r="F135" s="76"/>
      <c r="G135" s="54"/>
      <c r="H135" s="54"/>
      <c r="I135" s="54"/>
      <c r="J135" s="54"/>
      <c r="K135" s="54"/>
      <c r="L135" s="54"/>
      <c r="M135" s="54"/>
      <c r="N135" s="54"/>
      <c r="O135" s="34"/>
      <c r="P135" s="8"/>
      <c r="Q135" s="8"/>
    </row>
    <row r="136" spans="1:17" x14ac:dyDescent="0.3">
      <c r="A136" s="8"/>
      <c r="B136" s="31"/>
      <c r="C136" s="77" t="s">
        <v>133</v>
      </c>
      <c r="D136" s="76"/>
      <c r="E136" s="76"/>
      <c r="F136" s="76"/>
      <c r="G136" s="54"/>
      <c r="H136" s="54"/>
      <c r="I136" s="54"/>
      <c r="J136" s="54"/>
      <c r="K136" s="54"/>
      <c r="L136" s="54"/>
      <c r="M136" s="54"/>
      <c r="N136" s="54"/>
      <c r="O136" s="34"/>
      <c r="P136" s="8"/>
      <c r="Q136" s="8"/>
    </row>
    <row r="137" spans="1:17" x14ac:dyDescent="0.3">
      <c r="A137" s="8"/>
      <c r="B137" s="31"/>
      <c r="C137" s="77" t="s">
        <v>134</v>
      </c>
      <c r="D137" s="76"/>
      <c r="E137" s="76"/>
      <c r="F137" s="76"/>
      <c r="G137" s="54"/>
      <c r="H137" s="54"/>
      <c r="I137" s="54"/>
      <c r="J137" s="54"/>
      <c r="K137" s="54"/>
      <c r="L137" s="54"/>
      <c r="M137" s="54"/>
      <c r="N137" s="54"/>
      <c r="O137" s="34"/>
      <c r="P137" s="8"/>
      <c r="Q137" s="8"/>
    </row>
    <row r="138" spans="1:17" x14ac:dyDescent="0.3">
      <c r="A138" s="8"/>
      <c r="B138" s="31"/>
      <c r="C138" s="78"/>
      <c r="D138" s="79"/>
      <c r="E138" s="79"/>
      <c r="F138" s="79"/>
      <c r="G138" s="54"/>
      <c r="H138" s="54"/>
      <c r="I138" s="54"/>
      <c r="J138" s="54"/>
      <c r="K138" s="54"/>
      <c r="L138" s="54"/>
      <c r="M138" s="54"/>
      <c r="N138" s="54"/>
      <c r="O138" s="34"/>
      <c r="P138" s="8"/>
      <c r="Q138" s="8"/>
    </row>
    <row r="139" spans="1:17" x14ac:dyDescent="0.3">
      <c r="A139" s="8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8"/>
      <c r="Q139" s="8"/>
    </row>
    <row r="140" spans="1:17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4.5" thickBot="1" x14ac:dyDescent="0.35">
      <c r="A141" s="8"/>
      <c r="B141" s="31"/>
      <c r="C141" s="54"/>
      <c r="D141" s="80" t="s">
        <v>137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34"/>
      <c r="P141" s="8"/>
      <c r="Q141" s="8"/>
    </row>
    <row r="142" spans="1:17" ht="15" customHeight="1" thickBot="1" x14ac:dyDescent="0.35">
      <c r="A142" s="8"/>
      <c r="B142" s="31"/>
      <c r="C142" s="81"/>
      <c r="D142" s="82" t="s">
        <v>18</v>
      </c>
      <c r="E142" s="83"/>
      <c r="F142" s="83" t="s">
        <v>38</v>
      </c>
      <c r="G142" s="213" t="s">
        <v>31</v>
      </c>
      <c r="H142" s="214"/>
      <c r="I142" s="214"/>
      <c r="J142" s="215"/>
      <c r="K142" s="54"/>
      <c r="L142" s="54"/>
      <c r="M142" s="54"/>
      <c r="N142" s="54"/>
      <c r="O142" s="34"/>
      <c r="P142" s="8"/>
      <c r="Q142" s="8"/>
    </row>
    <row r="143" spans="1:17" ht="14.5" customHeight="1" x14ac:dyDescent="0.3">
      <c r="A143" s="8"/>
      <c r="B143" s="31"/>
      <c r="C143" s="81"/>
      <c r="D143" s="84" t="s">
        <v>33</v>
      </c>
      <c r="E143" s="85"/>
      <c r="F143" s="86">
        <v>41.868000000000002</v>
      </c>
      <c r="G143" s="216" t="s">
        <v>181</v>
      </c>
      <c r="H143" s="217"/>
      <c r="I143" s="217"/>
      <c r="J143" s="218"/>
      <c r="K143" s="54"/>
      <c r="L143" s="54"/>
      <c r="M143" s="54"/>
      <c r="N143" s="54"/>
      <c r="O143" s="34"/>
      <c r="P143" s="8"/>
      <c r="Q143" s="8"/>
    </row>
    <row r="144" spans="1:17" x14ac:dyDescent="0.3">
      <c r="A144" s="8"/>
      <c r="B144" s="31"/>
      <c r="C144" s="81"/>
      <c r="D144" s="153" t="s">
        <v>161</v>
      </c>
      <c r="E144" s="88"/>
      <c r="F144" s="89">
        <v>3.6</v>
      </c>
      <c r="G144" s="207"/>
      <c r="H144" s="208"/>
      <c r="I144" s="208"/>
      <c r="J144" s="209"/>
      <c r="K144" s="54"/>
      <c r="L144" s="54"/>
      <c r="M144" s="54"/>
      <c r="N144" s="54"/>
      <c r="O144" s="34"/>
      <c r="P144" s="8"/>
      <c r="Q144" s="8"/>
    </row>
    <row r="145" spans="1:17" ht="15" customHeight="1" x14ac:dyDescent="0.3">
      <c r="A145" s="8"/>
      <c r="B145" s="31"/>
      <c r="C145" s="54"/>
      <c r="D145" s="98" t="s">
        <v>34</v>
      </c>
      <c r="E145" s="99"/>
      <c r="F145" s="89">
        <v>1.0550550000000001</v>
      </c>
      <c r="G145" s="207"/>
      <c r="H145" s="208"/>
      <c r="I145" s="208"/>
      <c r="J145" s="209"/>
      <c r="K145" s="54"/>
      <c r="L145" s="54"/>
      <c r="M145" s="54"/>
      <c r="N145" s="54"/>
      <c r="O145" s="34"/>
      <c r="P145" s="8"/>
      <c r="Q145" s="8"/>
    </row>
    <row r="146" spans="1:17" ht="14.5" thickBot="1" x14ac:dyDescent="0.35">
      <c r="A146" s="8"/>
      <c r="B146" s="31"/>
      <c r="C146" s="90"/>
      <c r="D146" s="147" t="s">
        <v>162</v>
      </c>
      <c r="E146" s="92"/>
      <c r="F146" s="148">
        <v>4.1840000000000001E-6</v>
      </c>
      <c r="G146" s="210"/>
      <c r="H146" s="211"/>
      <c r="I146" s="211"/>
      <c r="J146" s="212"/>
      <c r="K146" s="54"/>
      <c r="L146" s="54"/>
      <c r="M146" s="54"/>
      <c r="N146" s="54"/>
      <c r="O146" s="34"/>
      <c r="P146" s="8"/>
      <c r="Q146" s="8"/>
    </row>
    <row r="147" spans="1:17" x14ac:dyDescent="0.3">
      <c r="A147" s="8"/>
      <c r="B147" s="31"/>
      <c r="C147" s="87" t="s">
        <v>3</v>
      </c>
      <c r="D147" s="87" t="s">
        <v>32</v>
      </c>
      <c r="E147" s="88"/>
      <c r="F147" s="89">
        <f>1/1.111</f>
        <v>0.90009000900090008</v>
      </c>
      <c r="G147" s="198" t="s">
        <v>172</v>
      </c>
      <c r="H147" s="199"/>
      <c r="I147" s="199"/>
      <c r="J147" s="200"/>
      <c r="K147" s="54"/>
      <c r="L147" s="54"/>
      <c r="M147" s="54"/>
      <c r="N147" s="54"/>
      <c r="O147" s="34"/>
      <c r="P147" s="8"/>
      <c r="Q147" s="8"/>
    </row>
    <row r="148" spans="1:17" ht="15" x14ac:dyDescent="0.3">
      <c r="A148" s="8"/>
      <c r="B148" s="31"/>
      <c r="C148" s="87"/>
      <c r="D148" s="87" t="s">
        <v>175</v>
      </c>
      <c r="E148" s="88"/>
      <c r="F148" s="180">
        <f>F150*0.8/1000</f>
        <v>1.048E-2</v>
      </c>
      <c r="G148" s="198" t="s">
        <v>174</v>
      </c>
      <c r="H148" s="199"/>
      <c r="I148" s="199"/>
      <c r="J148" s="200"/>
      <c r="K148" s="54"/>
      <c r="L148" s="54"/>
      <c r="M148" s="54"/>
      <c r="N148" s="54"/>
      <c r="O148" s="34"/>
      <c r="P148" s="8"/>
      <c r="Q148" s="8"/>
    </row>
    <row r="149" spans="1:17" ht="15.5" x14ac:dyDescent="0.4">
      <c r="A149" s="8"/>
      <c r="B149" s="31"/>
      <c r="C149" s="87"/>
      <c r="D149" s="87" t="s">
        <v>188</v>
      </c>
      <c r="E149" s="88"/>
      <c r="F149" s="93">
        <v>2807</v>
      </c>
      <c r="G149" s="198" t="s">
        <v>172</v>
      </c>
      <c r="H149" s="199"/>
      <c r="I149" s="199"/>
      <c r="J149" s="200"/>
      <c r="K149" s="54"/>
      <c r="L149" s="54"/>
      <c r="M149" s="54"/>
      <c r="N149" s="54"/>
      <c r="O149" s="34"/>
      <c r="P149" s="8"/>
      <c r="Q149" s="8"/>
    </row>
    <row r="150" spans="1:17" ht="14.5" x14ac:dyDescent="0.35">
      <c r="A150" s="8"/>
      <c r="B150" s="31"/>
      <c r="C150" s="98"/>
      <c r="D150" s="154" t="s">
        <v>159</v>
      </c>
      <c r="E150" s="99"/>
      <c r="F150" s="161">
        <f>13.1</f>
        <v>13.1</v>
      </c>
      <c r="G150" s="198" t="s">
        <v>173</v>
      </c>
      <c r="H150" s="199"/>
      <c r="I150" s="199"/>
      <c r="J150" s="200"/>
      <c r="K150" s="54"/>
      <c r="L150" s="54"/>
      <c r="M150" s="54"/>
      <c r="N150" s="54"/>
      <c r="O150" s="34"/>
      <c r="P150" s="8"/>
      <c r="Q150" s="8"/>
    </row>
    <row r="151" spans="1:17" ht="14.5" thickBot="1" x14ac:dyDescent="0.35">
      <c r="A151" s="8"/>
      <c r="B151" s="31"/>
      <c r="C151" s="98"/>
      <c r="D151" s="153" t="s">
        <v>160</v>
      </c>
      <c r="E151" s="99"/>
      <c r="F151" s="89">
        <f>F145/F144</f>
        <v>0.29307083333333334</v>
      </c>
      <c r="G151" s="177"/>
      <c r="H151" s="178"/>
      <c r="I151" s="178"/>
      <c r="J151" s="179"/>
      <c r="K151" s="54"/>
      <c r="L151" s="54"/>
      <c r="M151" s="54"/>
      <c r="N151" s="54"/>
      <c r="O151" s="34"/>
      <c r="P151" s="8"/>
      <c r="Q151" s="8"/>
    </row>
    <row r="152" spans="1:17" ht="14.5" customHeight="1" x14ac:dyDescent="0.3">
      <c r="A152" s="8"/>
      <c r="B152" s="31"/>
      <c r="C152" s="84" t="s">
        <v>20</v>
      </c>
      <c r="D152" s="84" t="s">
        <v>35</v>
      </c>
      <c r="E152" s="85"/>
      <c r="F152" s="86">
        <v>11.111000000000001</v>
      </c>
      <c r="G152" s="198" t="s">
        <v>173</v>
      </c>
      <c r="H152" s="199"/>
      <c r="I152" s="199"/>
      <c r="J152" s="200"/>
      <c r="K152" s="54"/>
      <c r="L152" s="54"/>
      <c r="M152" s="54"/>
      <c r="N152" s="54"/>
      <c r="O152" s="34"/>
      <c r="P152" s="8"/>
      <c r="Q152" s="8"/>
    </row>
    <row r="153" spans="1:17" x14ac:dyDescent="0.3">
      <c r="A153" s="8"/>
      <c r="B153" s="31"/>
      <c r="C153" s="87"/>
      <c r="D153" s="87" t="s">
        <v>32</v>
      </c>
      <c r="E153" s="88"/>
      <c r="F153" s="89">
        <f>1/1.065</f>
        <v>0.93896713615023475</v>
      </c>
      <c r="G153" s="198" t="s">
        <v>172</v>
      </c>
      <c r="H153" s="199"/>
      <c r="I153" s="199"/>
      <c r="J153" s="200"/>
      <c r="K153" s="54"/>
      <c r="L153" s="54"/>
      <c r="M153" s="54"/>
      <c r="N153" s="54"/>
      <c r="O153" s="34"/>
      <c r="P153" s="8"/>
      <c r="Q153" s="8"/>
    </row>
    <row r="154" spans="1:17" ht="15" customHeight="1" thickBot="1" x14ac:dyDescent="0.45">
      <c r="A154" s="8"/>
      <c r="B154" s="31"/>
      <c r="C154" s="91"/>
      <c r="D154" s="87" t="s">
        <v>188</v>
      </c>
      <c r="E154" s="88"/>
      <c r="F154" s="94">
        <v>3820</v>
      </c>
      <c r="G154" s="198" t="s">
        <v>172</v>
      </c>
      <c r="H154" s="199"/>
      <c r="I154" s="199"/>
      <c r="J154" s="200"/>
      <c r="K154" s="54"/>
      <c r="L154" s="54"/>
      <c r="M154" s="54"/>
      <c r="N154" s="54"/>
      <c r="O154" s="34"/>
      <c r="P154" s="8"/>
      <c r="Q154" s="8"/>
    </row>
    <row r="155" spans="1:17" ht="14.5" customHeight="1" x14ac:dyDescent="0.3">
      <c r="A155" s="8"/>
      <c r="B155" s="31"/>
      <c r="C155" s="87" t="s">
        <v>25</v>
      </c>
      <c r="D155" s="84" t="s">
        <v>176</v>
      </c>
      <c r="E155" s="85"/>
      <c r="F155" s="89">
        <v>1.1850000000000001</v>
      </c>
      <c r="G155" s="204" t="s">
        <v>182</v>
      </c>
      <c r="H155" s="205"/>
      <c r="I155" s="205"/>
      <c r="J155" s="206"/>
      <c r="K155" s="54"/>
      <c r="L155" s="54"/>
      <c r="M155" s="54"/>
      <c r="N155" s="54"/>
      <c r="O155" s="34"/>
      <c r="P155" s="8"/>
      <c r="Q155" s="8"/>
    </row>
    <row r="156" spans="1:17" x14ac:dyDescent="0.3">
      <c r="A156" s="8"/>
      <c r="B156" s="31"/>
      <c r="C156" s="87"/>
      <c r="D156" s="87" t="s">
        <v>35</v>
      </c>
      <c r="E156" s="88"/>
      <c r="F156" s="89">
        <v>11.75</v>
      </c>
      <c r="G156" s="198" t="s">
        <v>173</v>
      </c>
      <c r="H156" s="199"/>
      <c r="I156" s="199"/>
      <c r="J156" s="200"/>
      <c r="K156" s="54"/>
      <c r="L156" s="54"/>
      <c r="M156" s="54"/>
      <c r="N156" s="54"/>
      <c r="O156" s="34"/>
      <c r="P156" s="8"/>
      <c r="Q156" s="8"/>
    </row>
    <row r="157" spans="1:17" x14ac:dyDescent="0.3">
      <c r="A157" s="8"/>
      <c r="B157" s="31"/>
      <c r="C157" s="87"/>
      <c r="D157" s="87" t="s">
        <v>32</v>
      </c>
      <c r="E157" s="88"/>
      <c r="F157" s="89">
        <f>1/1.075</f>
        <v>0.93023255813953487</v>
      </c>
      <c r="G157" s="198" t="s">
        <v>172</v>
      </c>
      <c r="H157" s="199"/>
      <c r="I157" s="199"/>
      <c r="J157" s="200"/>
      <c r="K157" s="54"/>
      <c r="L157" s="54"/>
      <c r="M157" s="54"/>
      <c r="N157" s="54"/>
      <c r="O157" s="34"/>
      <c r="P157" s="8"/>
      <c r="Q157" s="8"/>
    </row>
    <row r="158" spans="1:17" ht="15" customHeight="1" thickBot="1" x14ac:dyDescent="0.45">
      <c r="A158" s="8"/>
      <c r="B158" s="31"/>
      <c r="C158" s="87"/>
      <c r="D158" s="87" t="s">
        <v>188</v>
      </c>
      <c r="E158" s="88"/>
      <c r="F158" s="93">
        <v>3837</v>
      </c>
      <c r="G158" s="198" t="s">
        <v>172</v>
      </c>
      <c r="H158" s="199"/>
      <c r="I158" s="199"/>
      <c r="J158" s="200"/>
      <c r="K158" s="54"/>
      <c r="L158" s="54"/>
      <c r="M158" s="54"/>
      <c r="N158" s="54"/>
      <c r="O158" s="34"/>
      <c r="P158" s="8"/>
      <c r="Q158" s="8"/>
    </row>
    <row r="159" spans="1:17" ht="14.5" customHeight="1" x14ac:dyDescent="0.3">
      <c r="A159" s="8"/>
      <c r="B159" s="31"/>
      <c r="C159" s="84" t="s">
        <v>26</v>
      </c>
      <c r="D159" s="84" t="s">
        <v>177</v>
      </c>
      <c r="E159" s="85"/>
      <c r="F159" s="86">
        <v>0.56799999999999995</v>
      </c>
      <c r="G159" s="201" t="s">
        <v>135</v>
      </c>
      <c r="H159" s="202"/>
      <c r="I159" s="202"/>
      <c r="J159" s="203"/>
      <c r="K159" s="54"/>
      <c r="L159" s="54"/>
      <c r="M159" s="54"/>
      <c r="N159" s="54"/>
      <c r="O159" s="34"/>
      <c r="P159" s="8"/>
      <c r="Q159" s="8"/>
    </row>
    <row r="160" spans="1:17" x14ac:dyDescent="0.3">
      <c r="A160" s="8"/>
      <c r="B160" s="31"/>
      <c r="C160" s="87"/>
      <c r="D160" s="87" t="s">
        <v>35</v>
      </c>
      <c r="E160" s="95"/>
      <c r="F160" s="96">
        <v>12.778</v>
      </c>
      <c r="G160" s="198" t="s">
        <v>173</v>
      </c>
      <c r="H160" s="199"/>
      <c r="I160" s="199"/>
      <c r="J160" s="200"/>
      <c r="K160" s="54"/>
      <c r="L160" s="54"/>
      <c r="M160" s="54"/>
      <c r="N160" s="54"/>
      <c r="O160" s="34"/>
      <c r="P160" s="8"/>
      <c r="Q160" s="8"/>
    </row>
    <row r="161" spans="1:256" x14ac:dyDescent="0.3">
      <c r="A161" s="8"/>
      <c r="B161" s="31"/>
      <c r="C161" s="87"/>
      <c r="D161" s="87" t="s">
        <v>32</v>
      </c>
      <c r="E161" s="88"/>
      <c r="F161" s="89">
        <f>1/1.087</f>
        <v>0.91996320147194111</v>
      </c>
      <c r="G161" s="198" t="s">
        <v>172</v>
      </c>
      <c r="H161" s="199"/>
      <c r="I161" s="199"/>
      <c r="J161" s="200"/>
      <c r="K161" s="54"/>
      <c r="L161" s="54"/>
      <c r="M161" s="54"/>
      <c r="N161" s="54"/>
      <c r="O161" s="34"/>
      <c r="P161" s="8"/>
      <c r="Q161" s="8"/>
    </row>
    <row r="162" spans="1:256" ht="15" customHeight="1" thickBot="1" x14ac:dyDescent="0.45">
      <c r="A162" s="8"/>
      <c r="B162" s="31"/>
      <c r="C162" s="91"/>
      <c r="D162" s="91" t="s">
        <v>188</v>
      </c>
      <c r="E162" s="92"/>
      <c r="F162" s="94">
        <v>3148</v>
      </c>
      <c r="G162" s="198" t="s">
        <v>183</v>
      </c>
      <c r="H162" s="199"/>
      <c r="I162" s="199"/>
      <c r="J162" s="200"/>
      <c r="K162" s="54"/>
      <c r="L162" s="54"/>
      <c r="M162" s="54"/>
      <c r="N162" s="54"/>
      <c r="O162" s="34"/>
      <c r="P162" s="8"/>
      <c r="Q162" s="8"/>
    </row>
    <row r="163" spans="1:256" ht="15" x14ac:dyDescent="0.3">
      <c r="A163" s="8"/>
      <c r="B163" s="31"/>
      <c r="C163" s="87" t="s">
        <v>27</v>
      </c>
      <c r="D163" s="87" t="s">
        <v>177</v>
      </c>
      <c r="E163" s="88"/>
      <c r="F163" s="89">
        <v>0.74399999999999999</v>
      </c>
      <c r="G163" s="219" t="s">
        <v>184</v>
      </c>
      <c r="H163" s="220"/>
      <c r="I163" s="220"/>
      <c r="J163" s="221"/>
      <c r="K163" s="54"/>
      <c r="L163" s="54"/>
      <c r="M163" s="54"/>
      <c r="N163" s="54"/>
      <c r="O163" s="34"/>
      <c r="P163" s="8"/>
      <c r="Q163" s="8"/>
    </row>
    <row r="164" spans="1:256" x14ac:dyDescent="0.3">
      <c r="A164" s="8"/>
      <c r="B164" s="31"/>
      <c r="C164" s="87"/>
      <c r="D164" s="87" t="s">
        <v>35</v>
      </c>
      <c r="E164" s="88"/>
      <c r="F164" s="97">
        <v>12.222</v>
      </c>
      <c r="G164" s="198" t="s">
        <v>173</v>
      </c>
      <c r="H164" s="199"/>
      <c r="I164" s="199"/>
      <c r="J164" s="200"/>
      <c r="K164" s="54"/>
      <c r="L164" s="54"/>
      <c r="M164" s="54"/>
      <c r="N164" s="54"/>
      <c r="O164" s="34"/>
      <c r="P164" s="8"/>
      <c r="Q164" s="8"/>
    </row>
    <row r="165" spans="1:256" x14ac:dyDescent="0.3">
      <c r="A165" s="8"/>
      <c r="B165" s="31"/>
      <c r="C165" s="87"/>
      <c r="D165" s="87" t="s">
        <v>36</v>
      </c>
      <c r="E165" s="88"/>
      <c r="F165" s="89">
        <v>1.08</v>
      </c>
      <c r="G165" s="198" t="s">
        <v>172</v>
      </c>
      <c r="H165" s="199"/>
      <c r="I165" s="199"/>
      <c r="J165" s="200"/>
      <c r="K165" s="54"/>
      <c r="L165" s="54"/>
      <c r="M165" s="54"/>
      <c r="N165" s="54"/>
      <c r="O165" s="34"/>
      <c r="P165" s="8"/>
      <c r="Q165" s="8"/>
    </row>
    <row r="166" spans="1:256" ht="16" thickBot="1" x14ac:dyDescent="0.45">
      <c r="A166" s="8"/>
      <c r="B166" s="31"/>
      <c r="C166" s="87"/>
      <c r="D166" s="87" t="s">
        <v>188</v>
      </c>
      <c r="E166" s="88"/>
      <c r="F166" s="93">
        <v>3710</v>
      </c>
      <c r="G166" s="198" t="s">
        <v>183</v>
      </c>
      <c r="H166" s="199"/>
      <c r="I166" s="199"/>
      <c r="J166" s="200"/>
      <c r="K166" s="54"/>
      <c r="L166" s="54"/>
      <c r="M166" s="54"/>
      <c r="N166" s="54"/>
      <c r="O166" s="34"/>
      <c r="P166" s="8"/>
      <c r="Q166" s="8"/>
    </row>
    <row r="167" spans="1:256" ht="14.5" customHeight="1" x14ac:dyDescent="0.3">
      <c r="A167" s="8"/>
      <c r="B167" s="31"/>
      <c r="C167" s="84" t="s">
        <v>28</v>
      </c>
      <c r="D167" s="84" t="s">
        <v>37</v>
      </c>
      <c r="E167" s="85"/>
      <c r="F167" s="100">
        <v>7.2220000000000004</v>
      </c>
      <c r="G167" s="219" t="s">
        <v>185</v>
      </c>
      <c r="H167" s="220"/>
      <c r="I167" s="220"/>
      <c r="J167" s="221"/>
      <c r="K167" s="54"/>
      <c r="L167" s="54"/>
      <c r="M167" s="54"/>
      <c r="N167" s="54"/>
      <c r="O167" s="34"/>
      <c r="P167" s="8"/>
      <c r="Q167" s="8"/>
    </row>
    <row r="168" spans="1:256" x14ac:dyDescent="0.3">
      <c r="A168" s="8"/>
      <c r="B168" s="31"/>
      <c r="C168" s="87"/>
      <c r="D168" s="87" t="s">
        <v>36</v>
      </c>
      <c r="E168" s="88"/>
      <c r="F168" s="89">
        <v>1.052</v>
      </c>
      <c r="G168" s="198" t="s">
        <v>172</v>
      </c>
      <c r="H168" s="199"/>
      <c r="I168" s="199"/>
      <c r="J168" s="200"/>
      <c r="K168" s="54"/>
      <c r="L168" s="54"/>
      <c r="M168" s="54"/>
      <c r="N168" s="54"/>
      <c r="O168" s="34"/>
      <c r="P168" s="8"/>
      <c r="Q168" s="8"/>
    </row>
    <row r="169" spans="1:256" ht="15" customHeight="1" thickBot="1" x14ac:dyDescent="0.45">
      <c r="A169" s="8"/>
      <c r="B169" s="31"/>
      <c r="C169" s="91"/>
      <c r="D169" s="91" t="s">
        <v>188</v>
      </c>
      <c r="E169" s="92"/>
      <c r="F169" s="94">
        <v>4370</v>
      </c>
      <c r="G169" s="222" t="s">
        <v>183</v>
      </c>
      <c r="H169" s="223"/>
      <c r="I169" s="223"/>
      <c r="J169" s="224"/>
      <c r="K169" s="54"/>
      <c r="L169" s="54"/>
      <c r="M169" s="54"/>
      <c r="N169" s="54"/>
      <c r="O169" s="34"/>
      <c r="P169" s="8"/>
      <c r="Q169" s="8"/>
    </row>
    <row r="170" spans="1:256" x14ac:dyDescent="0.3">
      <c r="A170" s="8"/>
      <c r="P170" s="8"/>
      <c r="Q170" s="8"/>
    </row>
    <row r="171" spans="1:256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x14ac:dyDescent="0.3">
      <c r="A173" s="101"/>
      <c r="B173" s="101"/>
      <c r="C173" s="101"/>
      <c r="D173" s="101"/>
      <c r="E173" s="102" t="s">
        <v>0</v>
      </c>
      <c r="F173" s="103" t="s">
        <v>1</v>
      </c>
      <c r="G173" s="104" t="s">
        <v>2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8"/>
    </row>
    <row r="174" spans="1:256" x14ac:dyDescent="0.3">
      <c r="A174" s="101"/>
      <c r="B174" s="101"/>
      <c r="C174" s="101" t="s">
        <v>3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8"/>
    </row>
    <row r="175" spans="1:256" ht="16.5" thickBot="1" x14ac:dyDescent="0.45">
      <c r="A175" s="101"/>
      <c r="B175" s="101"/>
      <c r="C175" s="101"/>
      <c r="D175" s="105" t="s">
        <v>4</v>
      </c>
      <c r="E175" s="101" t="s">
        <v>5</v>
      </c>
      <c r="F175" s="101" t="s">
        <v>6</v>
      </c>
      <c r="G175" s="101" t="s">
        <v>168</v>
      </c>
      <c r="H175" s="101" t="s">
        <v>30</v>
      </c>
      <c r="I175" s="101" t="s">
        <v>189</v>
      </c>
      <c r="J175" s="101" t="s">
        <v>21</v>
      </c>
      <c r="K175" s="101" t="s">
        <v>163</v>
      </c>
      <c r="L175" s="101"/>
      <c r="M175" s="101"/>
      <c r="N175" s="101"/>
      <c r="O175" s="101"/>
      <c r="P175" s="101"/>
      <c r="Q175" s="8"/>
    </row>
    <row r="176" spans="1:256" x14ac:dyDescent="0.3">
      <c r="A176" s="101"/>
      <c r="B176" s="101"/>
      <c r="C176" s="101"/>
      <c r="D176" s="101" t="s">
        <v>5</v>
      </c>
      <c r="E176" s="106">
        <v>1</v>
      </c>
      <c r="F176" s="107">
        <f>F147</f>
        <v>0.90009000900090008</v>
      </c>
      <c r="G176" s="108">
        <f>1/E178</f>
        <v>85.886451240543906</v>
      </c>
      <c r="H176" s="109">
        <f>F176*D250</f>
        <v>7.7393809888297513E-2</v>
      </c>
      <c r="I176" s="146">
        <f>I179*H176</f>
        <v>217.24442435645111</v>
      </c>
      <c r="J176" s="109">
        <f>J177*F176</f>
        <v>6.8709160992435125E-2</v>
      </c>
      <c r="K176" s="156">
        <f>1/E182</f>
        <v>3.4121443905767945</v>
      </c>
      <c r="L176" s="101"/>
      <c r="M176" s="101" t="s">
        <v>5</v>
      </c>
      <c r="N176" s="101">
        <v>0</v>
      </c>
      <c r="O176" s="101"/>
      <c r="P176" s="101" t="s">
        <v>8</v>
      </c>
      <c r="Q176" s="101">
        <v>0</v>
      </c>
      <c r="R176" s="101"/>
      <c r="S176" s="8"/>
    </row>
    <row r="177" spans="1:19" x14ac:dyDescent="0.3">
      <c r="A177" s="101"/>
      <c r="B177" s="101"/>
      <c r="C177" s="101"/>
      <c r="D177" s="101" t="s">
        <v>6</v>
      </c>
      <c r="E177" s="110">
        <f>1/F176</f>
        <v>1.111</v>
      </c>
      <c r="F177" s="111">
        <v>1</v>
      </c>
      <c r="G177" s="112">
        <f>1/F178</f>
        <v>95.419847328244273</v>
      </c>
      <c r="H177" s="113">
        <f>D250</f>
        <v>8.5984522785898534E-2</v>
      </c>
      <c r="I177" s="145">
        <f>I179*H177</f>
        <v>241.35855546001719</v>
      </c>
      <c r="J177" s="112">
        <f>1/F181</f>
        <v>7.6335877862595422E-2</v>
      </c>
      <c r="K177" s="155">
        <f>K176*E177</f>
        <v>3.7908924179308188</v>
      </c>
      <c r="L177" s="101"/>
      <c r="M177" s="101" t="s">
        <v>6</v>
      </c>
      <c r="N177" s="101">
        <v>1</v>
      </c>
      <c r="O177" s="101"/>
      <c r="P177" s="101" t="s">
        <v>9</v>
      </c>
      <c r="Q177" s="101">
        <v>1</v>
      </c>
      <c r="R177" s="101"/>
      <c r="S177" s="8"/>
    </row>
    <row r="178" spans="1:19" ht="16.5" x14ac:dyDescent="0.3">
      <c r="A178" s="101"/>
      <c r="B178" s="101"/>
      <c r="C178" s="101"/>
      <c r="D178" s="101" t="s">
        <v>7</v>
      </c>
      <c r="E178" s="114">
        <f>F178*E177</f>
        <v>1.1643279999999999E-2</v>
      </c>
      <c r="F178" s="113">
        <f>F148</f>
        <v>1.048E-2</v>
      </c>
      <c r="G178" s="111">
        <v>1</v>
      </c>
      <c r="H178" s="115">
        <f>H176*E178</f>
        <v>9.0111779879621656E-4</v>
      </c>
      <c r="I178" s="115">
        <f>I179*H178</f>
        <v>2.5294376612209799</v>
      </c>
      <c r="J178" s="145">
        <f>J177*F178</f>
        <v>8.0000000000000004E-4</v>
      </c>
      <c r="K178" s="155">
        <f>K176*E178</f>
        <v>3.9728552539914974E-2</v>
      </c>
      <c r="L178" s="101"/>
      <c r="M178" s="101" t="s">
        <v>180</v>
      </c>
      <c r="N178" s="101">
        <v>2</v>
      </c>
      <c r="O178" s="101"/>
      <c r="P178" s="101" t="s">
        <v>10</v>
      </c>
      <c r="Q178" s="101">
        <v>2</v>
      </c>
      <c r="R178" s="101"/>
      <c r="S178" s="8"/>
    </row>
    <row r="179" spans="1:19" x14ac:dyDescent="0.3">
      <c r="A179" s="101"/>
      <c r="B179" s="101"/>
      <c r="C179" s="101"/>
      <c r="D179" s="101" t="s">
        <v>30</v>
      </c>
      <c r="E179" s="116">
        <f>1/H176</f>
        <v>12.92093</v>
      </c>
      <c r="F179" s="112">
        <f>1/H177</f>
        <v>11.63</v>
      </c>
      <c r="G179" s="117">
        <f>1/H178</f>
        <v>1109.7328244274811</v>
      </c>
      <c r="H179" s="111">
        <v>1</v>
      </c>
      <c r="I179" s="133">
        <f>F149</f>
        <v>2807</v>
      </c>
      <c r="J179" s="145">
        <f>J177*F179</f>
        <v>0.88778625954198487</v>
      </c>
      <c r="K179" s="155">
        <f>K176*E179</f>
        <v>44.088078820535422</v>
      </c>
      <c r="L179" s="101"/>
      <c r="M179" s="101" t="s">
        <v>30</v>
      </c>
      <c r="N179" s="101">
        <v>3</v>
      </c>
      <c r="O179" s="101"/>
      <c r="P179" s="101" t="s">
        <v>23</v>
      </c>
      <c r="Q179" s="101">
        <v>5</v>
      </c>
      <c r="R179" s="101"/>
      <c r="S179" s="8"/>
    </row>
    <row r="180" spans="1:19" ht="16" x14ac:dyDescent="0.4">
      <c r="A180" s="101"/>
      <c r="B180" s="101"/>
      <c r="C180" s="101"/>
      <c r="D180" s="101" t="s">
        <v>189</v>
      </c>
      <c r="E180" s="110">
        <f>1/I176</f>
        <v>4.6031100819380125E-3</v>
      </c>
      <c r="F180" s="117">
        <f>1/I177</f>
        <v>4.1432133950837198E-3</v>
      </c>
      <c r="G180" s="117">
        <f>1/I178</f>
        <v>0.39534478960722519</v>
      </c>
      <c r="H180" s="117">
        <f>1/I179</f>
        <v>3.5625222657641609E-4</v>
      </c>
      <c r="I180" s="111">
        <v>1</v>
      </c>
      <c r="J180" s="145">
        <f>J177*F180</f>
        <v>3.1627583168578017E-4</v>
      </c>
      <c r="K180" s="155">
        <f>K176*E180</f>
        <v>1.5706476245292277E-2</v>
      </c>
      <c r="L180" s="101"/>
      <c r="M180" s="101" t="s">
        <v>189</v>
      </c>
      <c r="N180" s="101">
        <v>4</v>
      </c>
      <c r="O180" s="101"/>
      <c r="P180" s="101" t="s">
        <v>164</v>
      </c>
      <c r="Q180" s="101">
        <v>6</v>
      </c>
      <c r="R180" s="101"/>
      <c r="S180" s="8"/>
    </row>
    <row r="181" spans="1:19" x14ac:dyDescent="0.3">
      <c r="A181" s="101"/>
      <c r="B181" s="101"/>
      <c r="C181" s="101"/>
      <c r="D181" s="101" t="s">
        <v>21</v>
      </c>
      <c r="E181" s="116">
        <f>1/J176</f>
        <v>14.554099999999998</v>
      </c>
      <c r="F181" s="113">
        <f>F150</f>
        <v>13.1</v>
      </c>
      <c r="G181" s="112">
        <f>1/J178</f>
        <v>1250</v>
      </c>
      <c r="H181" s="112">
        <f>1/J179</f>
        <v>1.1263972484952707</v>
      </c>
      <c r="I181" s="112">
        <f>1/J180</f>
        <v>3161.7970765262244</v>
      </c>
      <c r="J181" s="157">
        <v>1</v>
      </c>
      <c r="K181" s="155">
        <f>K176*E181</f>
        <v>49.660690674893722</v>
      </c>
      <c r="L181" s="101"/>
      <c r="M181" s="101" t="s">
        <v>21</v>
      </c>
      <c r="N181" s="101">
        <v>5</v>
      </c>
      <c r="O181" s="101"/>
      <c r="P181" s="101"/>
      <c r="Q181" s="101"/>
      <c r="R181" s="101"/>
      <c r="S181" s="8"/>
    </row>
    <row r="182" spans="1:19" ht="14.5" thickBot="1" x14ac:dyDescent="0.35">
      <c r="A182" s="101"/>
      <c r="B182" s="101"/>
      <c r="C182" s="101"/>
      <c r="D182" s="101" t="s">
        <v>163</v>
      </c>
      <c r="E182" s="160">
        <f>F151</f>
        <v>0.29307083333333334</v>
      </c>
      <c r="F182" s="158">
        <f>1/K177</f>
        <v>0.26379012901290128</v>
      </c>
      <c r="G182" s="158">
        <f>1/K178</f>
        <v>25.170813837108906</v>
      </c>
      <c r="H182" s="158">
        <f>1/K179</f>
        <v>2.2681868358804928E-2</v>
      </c>
      <c r="I182" s="158">
        <f>1/K180</f>
        <v>63.668004483165433</v>
      </c>
      <c r="J182" s="158">
        <f>1/K181</f>
        <v>2.0136651069687123E-2</v>
      </c>
      <c r="K182" s="159">
        <v>1</v>
      </c>
      <c r="L182" s="101"/>
      <c r="M182" s="101" t="s">
        <v>163</v>
      </c>
      <c r="N182" s="101">
        <v>6</v>
      </c>
      <c r="O182" s="101"/>
      <c r="P182" s="101"/>
      <c r="Q182" s="101"/>
      <c r="R182" s="101"/>
      <c r="S182" s="8"/>
    </row>
    <row r="183" spans="1:19" ht="14.5" thickBot="1" x14ac:dyDescent="0.3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8"/>
    </row>
    <row r="184" spans="1:19" ht="14.5" thickBot="1" x14ac:dyDescent="0.35">
      <c r="A184" s="101"/>
      <c r="B184" s="101"/>
      <c r="C184" s="101"/>
      <c r="D184" s="101" t="s">
        <v>11</v>
      </c>
      <c r="E184" s="122">
        <f>VLOOKUP(E24,M176:N182,2,FALSE)</f>
        <v>2</v>
      </c>
      <c r="F184" s="123">
        <f>VLOOKUP(G24,M176:N182,2,FALSE)</f>
        <v>1</v>
      </c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8"/>
    </row>
    <row r="185" spans="1:19" ht="14.5" thickBot="1" x14ac:dyDescent="0.35">
      <c r="A185" s="101"/>
      <c r="B185" s="101"/>
      <c r="C185" s="101"/>
      <c r="D185" s="101"/>
      <c r="E185" s="122">
        <f>VLOOKUP(L24,P176:Q180,2,FALSE)</f>
        <v>0</v>
      </c>
      <c r="F185" s="123">
        <f>VLOOKUP(N24,P176:Q180,2,FALSE)</f>
        <v>5</v>
      </c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8"/>
    </row>
    <row r="186" spans="1:19" x14ac:dyDescent="0.3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8"/>
    </row>
    <row r="187" spans="1:19" x14ac:dyDescent="0.3">
      <c r="A187" s="101"/>
      <c r="B187" s="101"/>
      <c r="C187" s="101" t="s">
        <v>20</v>
      </c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1:19" ht="16.5" thickBot="1" x14ac:dyDescent="0.45">
      <c r="D188" s="124" t="s">
        <v>4</v>
      </c>
      <c r="E188" s="9" t="s">
        <v>21</v>
      </c>
      <c r="F188" s="9" t="s">
        <v>6</v>
      </c>
      <c r="G188" s="9" t="s">
        <v>5</v>
      </c>
      <c r="H188" s="9" t="s">
        <v>30</v>
      </c>
      <c r="I188" s="101" t="s">
        <v>189</v>
      </c>
    </row>
    <row r="189" spans="1:19" x14ac:dyDescent="0.3">
      <c r="D189" s="9" t="s">
        <v>21</v>
      </c>
      <c r="E189" s="106">
        <v>1</v>
      </c>
      <c r="F189" s="107">
        <f>F152</f>
        <v>11.111000000000001</v>
      </c>
      <c r="G189" s="125">
        <f>F189*G190</f>
        <v>11.833215000000001</v>
      </c>
      <c r="H189" s="125">
        <f>H190*F189</f>
        <v>0.95537403267411869</v>
      </c>
      <c r="I189" s="126">
        <f>I192*H189</f>
        <v>3649.5288048151333</v>
      </c>
      <c r="K189" s="9" t="s">
        <v>21</v>
      </c>
      <c r="L189" s="9">
        <v>0</v>
      </c>
      <c r="N189" s="9" t="s">
        <v>23</v>
      </c>
      <c r="O189" s="9">
        <v>0</v>
      </c>
    </row>
    <row r="190" spans="1:19" x14ac:dyDescent="0.3">
      <c r="D190" s="9" t="s">
        <v>6</v>
      </c>
      <c r="E190" s="110">
        <f>1/F189</f>
        <v>9.0000900009000087E-2</v>
      </c>
      <c r="F190" s="111">
        <v>1</v>
      </c>
      <c r="G190" s="112">
        <f>1/F191</f>
        <v>1.0649999999999999</v>
      </c>
      <c r="H190" s="127">
        <f>D250</f>
        <v>8.5984522785898534E-2</v>
      </c>
      <c r="I190" s="128">
        <f>I192*H190</f>
        <v>328.46087704213238</v>
      </c>
      <c r="K190" s="9" t="s">
        <v>6</v>
      </c>
      <c r="L190" s="9">
        <v>1</v>
      </c>
      <c r="N190" s="9" t="s">
        <v>9</v>
      </c>
      <c r="O190" s="9">
        <v>1</v>
      </c>
    </row>
    <row r="191" spans="1:19" x14ac:dyDescent="0.3">
      <c r="D191" s="9" t="s">
        <v>5</v>
      </c>
      <c r="E191" s="116">
        <f>1/G189</f>
        <v>8.4507887332394449E-2</v>
      </c>
      <c r="F191" s="113">
        <f>F153</f>
        <v>0.93896713615023475</v>
      </c>
      <c r="G191" s="111">
        <v>1</v>
      </c>
      <c r="H191" s="129">
        <f>F191</f>
        <v>0.93896713615023475</v>
      </c>
      <c r="I191" s="130">
        <f>I192*H191</f>
        <v>3586.8544600938967</v>
      </c>
      <c r="K191" s="9" t="s">
        <v>5</v>
      </c>
      <c r="L191" s="9">
        <v>2</v>
      </c>
      <c r="N191" s="9" t="s">
        <v>8</v>
      </c>
      <c r="O191" s="9">
        <v>2</v>
      </c>
    </row>
    <row r="192" spans="1:19" x14ac:dyDescent="0.3">
      <c r="D192" s="9" t="s">
        <v>30</v>
      </c>
      <c r="E192" s="116">
        <f>1/H189</f>
        <v>1.046710467104671</v>
      </c>
      <c r="F192" s="112">
        <f>1/H190</f>
        <v>11.63</v>
      </c>
      <c r="G192" s="117">
        <f>1/H191</f>
        <v>1.0649999999999999</v>
      </c>
      <c r="H192" s="111">
        <v>1</v>
      </c>
      <c r="I192" s="118">
        <f>F154</f>
        <v>3820</v>
      </c>
      <c r="K192" s="9" t="s">
        <v>30</v>
      </c>
      <c r="L192" s="9">
        <v>3</v>
      </c>
    </row>
    <row r="193" spans="3:15" ht="16.5" thickBot="1" x14ac:dyDescent="0.45">
      <c r="D193" s="101" t="s">
        <v>189</v>
      </c>
      <c r="E193" s="119">
        <f>1/I189</f>
        <v>2.7400797568185106E-4</v>
      </c>
      <c r="F193" s="120">
        <f>1/I190</f>
        <v>3.0445026178010474E-3</v>
      </c>
      <c r="G193" s="120">
        <f>1/I191</f>
        <v>2.7879581151832463E-4</v>
      </c>
      <c r="H193" s="120">
        <f>1/I192</f>
        <v>2.6178010471204191E-4</v>
      </c>
      <c r="I193" s="121">
        <v>1</v>
      </c>
      <c r="K193" s="101" t="s">
        <v>189</v>
      </c>
      <c r="L193" s="9">
        <v>4</v>
      </c>
    </row>
    <row r="195" spans="3:15" x14ac:dyDescent="0.3">
      <c r="D195" s="9" t="s">
        <v>11</v>
      </c>
      <c r="E195" s="9">
        <f>VLOOKUP(E25,K189:L193,2,FALSE)</f>
        <v>0</v>
      </c>
      <c r="F195" s="9">
        <f>VLOOKUP(G25,K189:L193,2,FALSE)</f>
        <v>1</v>
      </c>
    </row>
    <row r="196" spans="3:15" x14ac:dyDescent="0.3">
      <c r="E196" s="9">
        <f>VLOOKUP(L25,N189:O191,2,FALSE)</f>
        <v>0</v>
      </c>
      <c r="F196" s="9">
        <f>VLOOKUP(N25,N189:O191,2,FALSE)</f>
        <v>1</v>
      </c>
    </row>
    <row r="198" spans="3:15" x14ac:dyDescent="0.3">
      <c r="C198" s="9" t="s">
        <v>25</v>
      </c>
    </row>
    <row r="199" spans="3:15" ht="16.5" thickBot="1" x14ac:dyDescent="0.45">
      <c r="D199" s="124" t="s">
        <v>4</v>
      </c>
      <c r="E199" s="9" t="s">
        <v>21</v>
      </c>
      <c r="F199" s="9" t="s">
        <v>7</v>
      </c>
      <c r="G199" s="9" t="s">
        <v>6</v>
      </c>
      <c r="H199" s="9" t="s">
        <v>5</v>
      </c>
      <c r="I199" s="9" t="s">
        <v>30</v>
      </c>
      <c r="J199" s="101" t="s">
        <v>189</v>
      </c>
    </row>
    <row r="200" spans="3:15" x14ac:dyDescent="0.3">
      <c r="D200" s="9" t="s">
        <v>21</v>
      </c>
      <c r="E200" s="106">
        <v>1</v>
      </c>
      <c r="F200" s="107">
        <f>F155</f>
        <v>1.1850000000000001</v>
      </c>
      <c r="G200" s="131">
        <f>F156</f>
        <v>11.75</v>
      </c>
      <c r="H200" s="132">
        <f>G200*H202</f>
        <v>12.63125</v>
      </c>
      <c r="I200" s="132">
        <f>I202*G200</f>
        <v>1.0103181427343078</v>
      </c>
      <c r="J200" s="126">
        <f>J204*I200</f>
        <v>3876.5907136715387</v>
      </c>
      <c r="K200" s="9" t="s">
        <v>21</v>
      </c>
      <c r="L200" s="9">
        <v>0</v>
      </c>
      <c r="N200" s="9" t="s">
        <v>23</v>
      </c>
      <c r="O200" s="9">
        <v>0</v>
      </c>
    </row>
    <row r="201" spans="3:15" x14ac:dyDescent="0.3">
      <c r="D201" s="9" t="s">
        <v>7</v>
      </c>
      <c r="E201" s="110">
        <f>1/F200</f>
        <v>0.8438818565400843</v>
      </c>
      <c r="F201" s="111">
        <v>1</v>
      </c>
      <c r="G201" s="127">
        <f>G200*E201</f>
        <v>9.9156118143459899</v>
      </c>
      <c r="H201" s="127">
        <f>G201*H202</f>
        <v>10.659282700421938</v>
      </c>
      <c r="I201" s="127">
        <f>I202*G201</f>
        <v>0.8525891499867575</v>
      </c>
      <c r="J201" s="130">
        <f>J204*I201</f>
        <v>3271.3845684991884</v>
      </c>
      <c r="K201" s="9" t="s">
        <v>7</v>
      </c>
      <c r="L201" s="9">
        <v>1</v>
      </c>
      <c r="N201" s="9" t="s">
        <v>10</v>
      </c>
      <c r="O201" s="9">
        <v>1</v>
      </c>
    </row>
    <row r="202" spans="3:15" x14ac:dyDescent="0.3">
      <c r="D202" s="9" t="s">
        <v>6</v>
      </c>
      <c r="E202" s="116">
        <f>1/G200</f>
        <v>8.5106382978723402E-2</v>
      </c>
      <c r="F202" s="112">
        <f>1/G201</f>
        <v>0.10085106382978726</v>
      </c>
      <c r="G202" s="111">
        <v>1</v>
      </c>
      <c r="H202" s="117">
        <f>1/G203</f>
        <v>1.075</v>
      </c>
      <c r="I202" s="127">
        <f>D250</f>
        <v>8.5984522785898534E-2</v>
      </c>
      <c r="J202" s="128">
        <f>J204*I202</f>
        <v>329.92261392949268</v>
      </c>
      <c r="K202" s="9" t="s">
        <v>6</v>
      </c>
      <c r="L202" s="9">
        <v>2</v>
      </c>
      <c r="N202" s="9" t="s">
        <v>9</v>
      </c>
      <c r="O202" s="9">
        <v>2</v>
      </c>
    </row>
    <row r="203" spans="3:15" x14ac:dyDescent="0.3">
      <c r="D203" s="9" t="s">
        <v>5</v>
      </c>
      <c r="E203" s="110">
        <f>1/H200</f>
        <v>7.9168728352300849E-2</v>
      </c>
      <c r="F203" s="112">
        <f>1/H201</f>
        <v>9.3814943097476525E-2</v>
      </c>
      <c r="G203" s="133">
        <f>F157</f>
        <v>0.93023255813953487</v>
      </c>
      <c r="H203" s="111">
        <v>1</v>
      </c>
      <c r="I203" s="129">
        <f>I202*G203</f>
        <v>7.9985602591533519E-2</v>
      </c>
      <c r="J203" s="130">
        <f>J204*I203</f>
        <v>306.90475714371411</v>
      </c>
      <c r="K203" s="9" t="s">
        <v>5</v>
      </c>
      <c r="L203" s="9">
        <v>3</v>
      </c>
      <c r="N203" s="9" t="s">
        <v>8</v>
      </c>
      <c r="O203" s="9">
        <v>3</v>
      </c>
    </row>
    <row r="204" spans="3:15" x14ac:dyDescent="0.3">
      <c r="D204" s="9" t="s">
        <v>30</v>
      </c>
      <c r="E204" s="110">
        <f>1/I200</f>
        <v>0.98978723404255331</v>
      </c>
      <c r="F204" s="112">
        <f>1/I201</f>
        <v>1.1728978723404258</v>
      </c>
      <c r="G204" s="117">
        <f>1/I202</f>
        <v>11.63</v>
      </c>
      <c r="H204" s="117">
        <f>1/I203</f>
        <v>12.50225</v>
      </c>
      <c r="I204" s="111">
        <v>1</v>
      </c>
      <c r="J204" s="118">
        <f>F158</f>
        <v>3837</v>
      </c>
      <c r="K204" s="9" t="s">
        <v>30</v>
      </c>
      <c r="L204" s="9">
        <v>4</v>
      </c>
    </row>
    <row r="205" spans="3:15" ht="16.5" thickBot="1" x14ac:dyDescent="0.45">
      <c r="D205" s="101" t="s">
        <v>189</v>
      </c>
      <c r="E205" s="119">
        <f>1/J200</f>
        <v>2.5795862237230996E-4</v>
      </c>
      <c r="F205" s="120">
        <f>1/J201</f>
        <v>3.0568096751118734E-4</v>
      </c>
      <c r="G205" s="120">
        <f>1/J202</f>
        <v>3.0310138128746417E-3</v>
      </c>
      <c r="H205" s="120">
        <f>1/J203</f>
        <v>3.2583398488402401E-3</v>
      </c>
      <c r="I205" s="120">
        <f>1/J204</f>
        <v>2.6062027625749283E-4</v>
      </c>
      <c r="J205" s="121">
        <v>1</v>
      </c>
      <c r="K205" s="101" t="s">
        <v>189</v>
      </c>
      <c r="L205" s="9">
        <v>5</v>
      </c>
    </row>
    <row r="207" spans="3:15" x14ac:dyDescent="0.3">
      <c r="D207" s="9" t="s">
        <v>11</v>
      </c>
      <c r="E207" s="9">
        <f>VLOOKUP(E26,K200:L205,2,FALSE)</f>
        <v>1</v>
      </c>
      <c r="F207" s="9">
        <f>VLOOKUP(G26,K200:L205,2,FALSE)</f>
        <v>2</v>
      </c>
    </row>
    <row r="208" spans="3:15" x14ac:dyDescent="0.3">
      <c r="E208" s="9">
        <f>VLOOKUP(L26,N200:O203,2,FALSE)</f>
        <v>1</v>
      </c>
      <c r="F208" s="9">
        <f>VLOOKUP(N26,N200:O203,2,FALSE)</f>
        <v>2</v>
      </c>
    </row>
    <row r="209" spans="3:15" x14ac:dyDescent="0.3">
      <c r="F209" s="134"/>
    </row>
    <row r="210" spans="3:15" x14ac:dyDescent="0.3">
      <c r="C210" s="9" t="s">
        <v>26</v>
      </c>
    </row>
    <row r="211" spans="3:15" ht="16.5" thickBot="1" x14ac:dyDescent="0.45">
      <c r="D211" s="124" t="s">
        <v>4</v>
      </c>
      <c r="E211" s="9" t="s">
        <v>21</v>
      </c>
      <c r="F211" s="9" t="s">
        <v>7</v>
      </c>
      <c r="G211" s="9" t="s">
        <v>6</v>
      </c>
      <c r="H211" s="9" t="s">
        <v>5</v>
      </c>
      <c r="I211" s="9" t="s">
        <v>30</v>
      </c>
      <c r="J211" s="101" t="s">
        <v>189</v>
      </c>
    </row>
    <row r="212" spans="3:15" x14ac:dyDescent="0.3">
      <c r="D212" s="9" t="s">
        <v>21</v>
      </c>
      <c r="E212" s="106">
        <v>1</v>
      </c>
      <c r="F212" s="135">
        <f>1/E213</f>
        <v>1.7605633802816902</v>
      </c>
      <c r="G212" s="136">
        <f>F160</f>
        <v>12.778</v>
      </c>
      <c r="H212" s="132">
        <f>G212*H214</f>
        <v>13.889685999999999</v>
      </c>
      <c r="I212" s="137">
        <f>I214*G212</f>
        <v>1.0987102321582116</v>
      </c>
      <c r="J212" s="126">
        <f>J216*I212</f>
        <v>3458.7398108340503</v>
      </c>
      <c r="K212" s="9" t="s">
        <v>21</v>
      </c>
      <c r="L212" s="9">
        <v>0</v>
      </c>
      <c r="N212" s="9" t="s">
        <v>23</v>
      </c>
      <c r="O212" s="9">
        <v>0</v>
      </c>
    </row>
    <row r="213" spans="3:15" x14ac:dyDescent="0.3">
      <c r="D213" s="9" t="s">
        <v>7</v>
      </c>
      <c r="E213" s="138">
        <f>F159</f>
        <v>0.56799999999999995</v>
      </c>
      <c r="F213" s="111">
        <v>1</v>
      </c>
      <c r="G213" s="112">
        <f>1/F214</f>
        <v>7.2579039999999999</v>
      </c>
      <c r="H213" s="127">
        <f>G213*H214</f>
        <v>7.8893416479999994</v>
      </c>
      <c r="I213" s="139">
        <f>I214*G213</f>
        <v>0.62406741186586412</v>
      </c>
      <c r="J213" s="130">
        <f>J216*I213</f>
        <v>1964.5642125537402</v>
      </c>
      <c r="K213" s="9" t="s">
        <v>7</v>
      </c>
      <c r="L213" s="9">
        <v>1</v>
      </c>
      <c r="N213" s="9" t="s">
        <v>10</v>
      </c>
      <c r="O213" s="9">
        <v>1</v>
      </c>
    </row>
    <row r="214" spans="3:15" x14ac:dyDescent="0.3">
      <c r="D214" s="9" t="s">
        <v>6</v>
      </c>
      <c r="E214" s="116">
        <f>1/G212</f>
        <v>7.8259508530286431E-2</v>
      </c>
      <c r="F214" s="127">
        <f>F212*E214</f>
        <v>0.13778082487726484</v>
      </c>
      <c r="G214" s="111">
        <v>1</v>
      </c>
      <c r="H214" s="117">
        <f>1/G215</f>
        <v>1.087</v>
      </c>
      <c r="I214" s="112">
        <f>D250</f>
        <v>8.5984522785898534E-2</v>
      </c>
      <c r="J214" s="128">
        <f>J216*I214</f>
        <v>270.67927773000861</v>
      </c>
      <c r="K214" s="9" t="s">
        <v>6</v>
      </c>
      <c r="L214" s="9">
        <v>2</v>
      </c>
      <c r="N214" s="9" t="s">
        <v>9</v>
      </c>
      <c r="O214" s="9">
        <v>2</v>
      </c>
    </row>
    <row r="215" spans="3:15" x14ac:dyDescent="0.3">
      <c r="D215" s="9" t="s">
        <v>5</v>
      </c>
      <c r="E215" s="110">
        <f>1/H212</f>
        <v>7.1995868013142991E-2</v>
      </c>
      <c r="F215" s="112">
        <f>1/H213</f>
        <v>0.12675328875553343</v>
      </c>
      <c r="G215" s="133">
        <f>F161</f>
        <v>0.91996320147194111</v>
      </c>
      <c r="H215" s="111">
        <v>1</v>
      </c>
      <c r="I215" s="117">
        <f>I214*G215</f>
        <v>7.9102596859152288E-2</v>
      </c>
      <c r="J215" s="130">
        <f>J216*I215</f>
        <v>249.01497491261139</v>
      </c>
      <c r="K215" s="9" t="s">
        <v>5</v>
      </c>
      <c r="L215" s="9">
        <v>3</v>
      </c>
      <c r="N215" s="9" t="s">
        <v>8</v>
      </c>
      <c r="O215" s="9">
        <v>3</v>
      </c>
    </row>
    <row r="216" spans="3:15" x14ac:dyDescent="0.3">
      <c r="D216" s="9" t="s">
        <v>30</v>
      </c>
      <c r="E216" s="110">
        <f>1/I212</f>
        <v>0.9101580842072311</v>
      </c>
      <c r="F216" s="112">
        <f>1/I213</f>
        <v>1.6023909933225902</v>
      </c>
      <c r="G216" s="117">
        <f>1/I214</f>
        <v>11.63</v>
      </c>
      <c r="H216" s="117">
        <f>1/I215</f>
        <v>12.64181</v>
      </c>
      <c r="I216" s="111">
        <v>1</v>
      </c>
      <c r="J216" s="118">
        <f>F162</f>
        <v>3148</v>
      </c>
      <c r="K216" s="9" t="s">
        <v>30</v>
      </c>
      <c r="L216" s="9">
        <v>4</v>
      </c>
    </row>
    <row r="217" spans="3:15" ht="16.5" thickBot="1" x14ac:dyDescent="0.45">
      <c r="D217" s="101" t="s">
        <v>189</v>
      </c>
      <c r="E217" s="119">
        <f>1/J212</f>
        <v>2.8912264428438089E-4</v>
      </c>
      <c r="F217" s="120">
        <f>1/J213</f>
        <v>5.0901873993729045E-4</v>
      </c>
      <c r="G217" s="120">
        <f>1/J214</f>
        <v>3.6944091486658193E-3</v>
      </c>
      <c r="H217" s="120">
        <f>1/J215</f>
        <v>4.0158227445997461E-3</v>
      </c>
      <c r="I217" s="120">
        <f>1/J216</f>
        <v>3.176620076238882E-4</v>
      </c>
      <c r="J217" s="121">
        <v>1</v>
      </c>
      <c r="K217" s="101" t="s">
        <v>189</v>
      </c>
      <c r="L217" s="9">
        <v>5</v>
      </c>
    </row>
    <row r="219" spans="3:15" x14ac:dyDescent="0.3">
      <c r="D219" s="9" t="s">
        <v>11</v>
      </c>
      <c r="E219" s="9">
        <f>VLOOKUP(E27,K212:L217,2,FALSE)</f>
        <v>1</v>
      </c>
      <c r="F219" s="9">
        <f>VLOOKUP(G27,K212:L217,2,FALSE)</f>
        <v>2</v>
      </c>
    </row>
    <row r="220" spans="3:15" x14ac:dyDescent="0.3">
      <c r="E220" s="9">
        <f>VLOOKUP(L27,N212:O215,2,FALSE)</f>
        <v>0</v>
      </c>
      <c r="F220" s="9">
        <f>VLOOKUP(N27,N212:O215,2,FALSE)</f>
        <v>2</v>
      </c>
    </row>
    <row r="223" spans="3:15" x14ac:dyDescent="0.3">
      <c r="C223" s="9" t="s">
        <v>27</v>
      </c>
    </row>
    <row r="224" spans="3:15" ht="16.5" thickBot="1" x14ac:dyDescent="0.45">
      <c r="D224" s="124" t="s">
        <v>4</v>
      </c>
      <c r="E224" s="9" t="s">
        <v>21</v>
      </c>
      <c r="F224" s="9" t="s">
        <v>7</v>
      </c>
      <c r="G224" s="9" t="s">
        <v>6</v>
      </c>
      <c r="H224" s="9" t="s">
        <v>5</v>
      </c>
      <c r="I224" s="9" t="s">
        <v>30</v>
      </c>
      <c r="J224" s="101" t="s">
        <v>189</v>
      </c>
    </row>
    <row r="225" spans="3:15" x14ac:dyDescent="0.3">
      <c r="D225" s="9" t="s">
        <v>21</v>
      </c>
      <c r="E225" s="106">
        <v>1</v>
      </c>
      <c r="F225" s="168">
        <f>1/E226</f>
        <v>1.3440860215053763</v>
      </c>
      <c r="G225" s="169">
        <f>F164</f>
        <v>12.222</v>
      </c>
      <c r="H225" s="132">
        <f>G225*H227</f>
        <v>13.199759999999999</v>
      </c>
      <c r="I225" s="132">
        <f>I227*G225</f>
        <v>1.050902837489252</v>
      </c>
      <c r="J225" s="126">
        <f>J229*I225</f>
        <v>3898.8495270851249</v>
      </c>
      <c r="K225" s="9" t="s">
        <v>21</v>
      </c>
      <c r="L225" s="9">
        <v>0</v>
      </c>
      <c r="N225" s="9" t="s">
        <v>23</v>
      </c>
      <c r="O225" s="9">
        <v>0</v>
      </c>
    </row>
    <row r="226" spans="3:15" x14ac:dyDescent="0.3">
      <c r="D226" s="9" t="s">
        <v>7</v>
      </c>
      <c r="E226" s="166">
        <f>F163</f>
        <v>0.74399999999999999</v>
      </c>
      <c r="F226" s="111">
        <v>1</v>
      </c>
      <c r="G226" s="127">
        <f>G225*E226</f>
        <v>9.0931680000000004</v>
      </c>
      <c r="H226" s="127">
        <f>H225*E226</f>
        <v>9.82062144</v>
      </c>
      <c r="I226" s="140">
        <f>I227*G226</f>
        <v>0.78187171109200349</v>
      </c>
      <c r="J226" s="130">
        <f>J229*I226</f>
        <v>2900.7440481513331</v>
      </c>
      <c r="K226" s="9" t="s">
        <v>7</v>
      </c>
      <c r="L226" s="9">
        <v>1</v>
      </c>
      <c r="N226" s="9" t="s">
        <v>10</v>
      </c>
      <c r="O226" s="9">
        <v>1</v>
      </c>
    </row>
    <row r="227" spans="3:15" x14ac:dyDescent="0.3">
      <c r="D227" s="9" t="s">
        <v>6</v>
      </c>
      <c r="E227" s="116">
        <f>1/G225</f>
        <v>8.1819669448535429E-2</v>
      </c>
      <c r="F227" s="112">
        <f>1/G226</f>
        <v>0.10997267398996696</v>
      </c>
      <c r="G227" s="111">
        <v>1</v>
      </c>
      <c r="H227" s="133">
        <f>F165</f>
        <v>1.08</v>
      </c>
      <c r="I227" s="127">
        <f>D250</f>
        <v>8.5984522785898534E-2</v>
      </c>
      <c r="J227" s="128">
        <f>J229*I227</f>
        <v>319.00257953568354</v>
      </c>
      <c r="K227" s="9" t="s">
        <v>6</v>
      </c>
      <c r="L227" s="9">
        <v>2</v>
      </c>
      <c r="N227" s="9" t="s">
        <v>9</v>
      </c>
      <c r="O227" s="9">
        <v>2</v>
      </c>
    </row>
    <row r="228" spans="3:15" x14ac:dyDescent="0.3">
      <c r="D228" s="9" t="s">
        <v>5</v>
      </c>
      <c r="E228" s="110">
        <f>1/H225</f>
        <v>7.5758953193088369E-2</v>
      </c>
      <c r="F228" s="112">
        <f>1/H226</f>
        <v>0.10182654999071016</v>
      </c>
      <c r="G228" s="117">
        <f>1/H227</f>
        <v>0.92592592592592582</v>
      </c>
      <c r="H228" s="111">
        <v>1</v>
      </c>
      <c r="I228" s="129">
        <f>I227*G228</f>
        <v>7.9615298875831964E-2</v>
      </c>
      <c r="J228" s="130">
        <f>J229*I228</f>
        <v>295.37275882933659</v>
      </c>
      <c r="K228" s="9" t="s">
        <v>5</v>
      </c>
      <c r="L228" s="9">
        <v>3</v>
      </c>
      <c r="N228" s="9" t="s">
        <v>8</v>
      </c>
      <c r="O228" s="9">
        <v>3</v>
      </c>
    </row>
    <row r="229" spans="3:15" x14ac:dyDescent="0.3">
      <c r="D229" s="9" t="s">
        <v>30</v>
      </c>
      <c r="E229" s="110">
        <f>1/I225</f>
        <v>0.95156275568646698</v>
      </c>
      <c r="F229" s="112">
        <f>1/I226</f>
        <v>1.2789821985033158</v>
      </c>
      <c r="G229" s="117">
        <f>1/I227</f>
        <v>11.63</v>
      </c>
      <c r="H229" s="117">
        <f>1/I228</f>
        <v>12.560400000000003</v>
      </c>
      <c r="I229" s="111">
        <v>1</v>
      </c>
      <c r="J229" s="118">
        <f>F166</f>
        <v>3710</v>
      </c>
      <c r="K229" s="9" t="s">
        <v>30</v>
      </c>
      <c r="L229" s="9">
        <v>4</v>
      </c>
    </row>
    <row r="230" spans="3:15" ht="16.5" thickBot="1" x14ac:dyDescent="0.45">
      <c r="D230" s="101" t="s">
        <v>189</v>
      </c>
      <c r="E230" s="119">
        <f>1/J225</f>
        <v>2.5648591797478894E-4</v>
      </c>
      <c r="F230" s="120">
        <f>1/J226</f>
        <v>3.4473913706288832E-4</v>
      </c>
      <c r="G230" s="120">
        <f>1/J227</f>
        <v>3.1347708894878712E-3</v>
      </c>
      <c r="H230" s="120">
        <f>1/J228</f>
        <v>3.3855525606469009E-3</v>
      </c>
      <c r="I230" s="120">
        <f>1/J229</f>
        <v>2.6954177897574127E-4</v>
      </c>
      <c r="J230" s="121">
        <v>1</v>
      </c>
      <c r="K230" s="101" t="s">
        <v>189</v>
      </c>
      <c r="L230" s="9">
        <v>5</v>
      </c>
    </row>
    <row r="231" spans="3:15" x14ac:dyDescent="0.3">
      <c r="E231" s="101"/>
      <c r="F231" s="101"/>
      <c r="G231" s="101"/>
      <c r="H231" s="101"/>
      <c r="I231" s="101"/>
      <c r="J231" s="101"/>
    </row>
    <row r="232" spans="3:15" x14ac:dyDescent="0.3">
      <c r="D232" s="9" t="s">
        <v>11</v>
      </c>
      <c r="E232" s="9">
        <f>VLOOKUP(E28,K225:L230,2,FALSE)</f>
        <v>1</v>
      </c>
      <c r="F232" s="9">
        <f>VLOOKUP(G28,K225:L230,2,FALSE)</f>
        <v>2</v>
      </c>
    </row>
    <row r="233" spans="3:15" x14ac:dyDescent="0.3">
      <c r="E233" s="9">
        <f>VLOOKUP(L28,N225:O228,2,FALSE)</f>
        <v>1</v>
      </c>
      <c r="F233" s="9">
        <f>VLOOKUP(N28,N225:O228,2,FALSE)</f>
        <v>2</v>
      </c>
    </row>
    <row r="236" spans="3:15" x14ac:dyDescent="0.3">
      <c r="C236" s="9" t="s">
        <v>28</v>
      </c>
    </row>
    <row r="237" spans="3:15" ht="16.5" thickBot="1" x14ac:dyDescent="0.45">
      <c r="D237" s="124" t="s">
        <v>4</v>
      </c>
      <c r="E237" s="9" t="s">
        <v>21</v>
      </c>
      <c r="F237" s="9" t="s">
        <v>6</v>
      </c>
      <c r="G237" s="9" t="s">
        <v>5</v>
      </c>
      <c r="H237" s="9" t="s">
        <v>30</v>
      </c>
      <c r="I237" s="101" t="s">
        <v>189</v>
      </c>
    </row>
    <row r="238" spans="3:15" x14ac:dyDescent="0.3">
      <c r="D238" s="9" t="s">
        <v>21</v>
      </c>
      <c r="E238" s="106">
        <v>1</v>
      </c>
      <c r="F238" s="136">
        <f>F167</f>
        <v>7.2220000000000004</v>
      </c>
      <c r="G238" s="132">
        <f>G239*F238</f>
        <v>7.597544000000001</v>
      </c>
      <c r="H238" s="132">
        <f>H239*F238</f>
        <v>0.62098022355975924</v>
      </c>
      <c r="I238" s="126">
        <f>I241*H238</f>
        <v>2713.683576956148</v>
      </c>
      <c r="K238" s="9" t="s">
        <v>21</v>
      </c>
      <c r="L238" s="9">
        <v>0</v>
      </c>
      <c r="N238" s="9" t="s">
        <v>23</v>
      </c>
      <c r="O238" s="9">
        <v>0</v>
      </c>
    </row>
    <row r="239" spans="3:15" x14ac:dyDescent="0.3">
      <c r="D239" s="9" t="s">
        <v>6</v>
      </c>
      <c r="E239" s="116">
        <f>1/F238</f>
        <v>0.13846579894765992</v>
      </c>
      <c r="F239" s="111">
        <v>1</v>
      </c>
      <c r="G239" s="133">
        <f>F168</f>
        <v>1.052</v>
      </c>
      <c r="H239" s="127">
        <f>D250</f>
        <v>8.5984522785898534E-2</v>
      </c>
      <c r="I239" s="128">
        <f>I241*H239</f>
        <v>375.7523645743766</v>
      </c>
      <c r="K239" s="9" t="s">
        <v>6</v>
      </c>
      <c r="L239" s="9">
        <v>1</v>
      </c>
      <c r="N239" s="9" t="s">
        <v>9</v>
      </c>
      <c r="O239" s="9">
        <v>1</v>
      </c>
    </row>
    <row r="240" spans="3:15" x14ac:dyDescent="0.3">
      <c r="D240" s="9" t="s">
        <v>5</v>
      </c>
      <c r="E240" s="110">
        <f>1/G238</f>
        <v>0.13162148188941056</v>
      </c>
      <c r="F240" s="117">
        <f>1/G239</f>
        <v>0.9505703422053231</v>
      </c>
      <c r="G240" s="111">
        <v>1</v>
      </c>
      <c r="H240" s="129">
        <f>H239*F240</f>
        <v>8.1734337248952973E-2</v>
      </c>
      <c r="I240" s="130">
        <f>I241*H240</f>
        <v>357.17905377792448</v>
      </c>
      <c r="K240" s="9" t="s">
        <v>5</v>
      </c>
      <c r="L240" s="9">
        <v>2</v>
      </c>
      <c r="N240" s="9" t="s">
        <v>8</v>
      </c>
      <c r="O240" s="9">
        <v>2</v>
      </c>
    </row>
    <row r="241" spans="3:12" x14ac:dyDescent="0.3">
      <c r="D241" s="9" t="s">
        <v>30</v>
      </c>
      <c r="E241" s="110">
        <f>1/H238</f>
        <v>1.610357241761285</v>
      </c>
      <c r="F241" s="117">
        <f>1/H239</f>
        <v>11.63</v>
      </c>
      <c r="G241" s="117">
        <f>1/H240</f>
        <v>12.234760000000001</v>
      </c>
      <c r="H241" s="111">
        <v>1</v>
      </c>
      <c r="I241" s="118">
        <f>F169</f>
        <v>4370</v>
      </c>
      <c r="K241" s="9" t="s">
        <v>30</v>
      </c>
      <c r="L241" s="9">
        <v>3</v>
      </c>
    </row>
    <row r="242" spans="3:12" ht="16.5" thickBot="1" x14ac:dyDescent="0.45">
      <c r="D242" s="101" t="s">
        <v>189</v>
      </c>
      <c r="E242" s="119">
        <f>1/I238</f>
        <v>3.6850280131837184E-4</v>
      </c>
      <c r="F242" s="120">
        <f>1/I239</f>
        <v>2.6613272311212816E-3</v>
      </c>
      <c r="G242" s="120">
        <f>1/I240</f>
        <v>2.7997162471395886E-3</v>
      </c>
      <c r="H242" s="120">
        <f>1/I241</f>
        <v>2.288329519450801E-4</v>
      </c>
      <c r="I242" s="121">
        <v>1</v>
      </c>
      <c r="K242" s="101" t="s">
        <v>189</v>
      </c>
      <c r="L242" s="9">
        <v>4</v>
      </c>
    </row>
    <row r="243" spans="3:12" x14ac:dyDescent="0.3">
      <c r="E243" s="101"/>
      <c r="F243" s="101"/>
      <c r="G243" s="101"/>
      <c r="H243" s="101"/>
    </row>
    <row r="244" spans="3:12" x14ac:dyDescent="0.3">
      <c r="D244" s="9" t="s">
        <v>11</v>
      </c>
      <c r="E244" s="9">
        <f>VLOOKUP(E29,K238:L242,2,FALSE)</f>
        <v>0</v>
      </c>
      <c r="F244" s="9">
        <f>VLOOKUP(G29,K238:L242,2,FALSE)</f>
        <v>1</v>
      </c>
    </row>
    <row r="245" spans="3:12" x14ac:dyDescent="0.3">
      <c r="E245" s="9">
        <f>VLOOKUP(L29,N238:O240,2,FALSE)</f>
        <v>0</v>
      </c>
      <c r="F245" s="9">
        <f>VLOOKUP(N29,N238:O240,2,FALSE)</f>
        <v>1</v>
      </c>
    </row>
    <row r="248" spans="3:12" ht="14.5" thickBot="1" x14ac:dyDescent="0.35">
      <c r="C248" s="124" t="s">
        <v>4</v>
      </c>
      <c r="D248" s="9" t="s">
        <v>142</v>
      </c>
      <c r="E248" s="101" t="s">
        <v>143</v>
      </c>
      <c r="F248" s="101" t="s">
        <v>163</v>
      </c>
      <c r="G248" s="101" t="s">
        <v>158</v>
      </c>
      <c r="H248" s="101" t="s">
        <v>29</v>
      </c>
      <c r="I248" s="101"/>
      <c r="J248" s="8"/>
      <c r="K248" s="8"/>
    </row>
    <row r="249" spans="3:12" x14ac:dyDescent="0.3">
      <c r="C249" s="9" t="s">
        <v>142</v>
      </c>
      <c r="D249" s="106">
        <v>1</v>
      </c>
      <c r="E249" s="132">
        <f>H249/3600*1000</f>
        <v>11.63</v>
      </c>
      <c r="F249" s="132">
        <f>H249*F253</f>
        <v>39.683239262408122</v>
      </c>
      <c r="G249" s="152">
        <f>G253*H249</f>
        <v>10006692.160611855</v>
      </c>
      <c r="H249" s="141">
        <f>F143</f>
        <v>41.868000000000002</v>
      </c>
      <c r="I249" s="9" t="s">
        <v>142</v>
      </c>
      <c r="J249" s="8">
        <v>0</v>
      </c>
      <c r="K249" s="8"/>
    </row>
    <row r="250" spans="3:12" x14ac:dyDescent="0.3">
      <c r="C250" s="101" t="s">
        <v>143</v>
      </c>
      <c r="D250" s="110">
        <f>1/E249</f>
        <v>8.5984522785898534E-2</v>
      </c>
      <c r="E250" s="111">
        <v>1</v>
      </c>
      <c r="F250" s="129">
        <f>F249*D250</f>
        <v>3.4121443905767945</v>
      </c>
      <c r="G250" s="149">
        <f>G253*H250</f>
        <v>860420.65009560226</v>
      </c>
      <c r="H250" s="150">
        <f>F144</f>
        <v>3.6</v>
      </c>
      <c r="I250" s="101" t="s">
        <v>143</v>
      </c>
      <c r="J250" s="8">
        <v>1</v>
      </c>
      <c r="K250" s="8"/>
    </row>
    <row r="251" spans="3:12" x14ac:dyDescent="0.3">
      <c r="C251" s="101" t="s">
        <v>163</v>
      </c>
      <c r="D251" s="110">
        <f>1/F249</f>
        <v>2.5199555746632272E-2</v>
      </c>
      <c r="E251" s="117">
        <f>1/F250</f>
        <v>0.29307083333333334</v>
      </c>
      <c r="F251" s="111">
        <v>1</v>
      </c>
      <c r="G251" s="140">
        <f>G253*H251</f>
        <v>252164.19694072657</v>
      </c>
      <c r="H251" s="118">
        <f>F145</f>
        <v>1.0550550000000001</v>
      </c>
      <c r="I251" s="101" t="s">
        <v>163</v>
      </c>
      <c r="J251" s="8">
        <v>2</v>
      </c>
      <c r="K251" s="8"/>
    </row>
    <row r="252" spans="3:12" x14ac:dyDescent="0.3">
      <c r="C252" s="101" t="s">
        <v>158</v>
      </c>
      <c r="D252" s="173">
        <f>1/G249</f>
        <v>9.9933123148944293E-8</v>
      </c>
      <c r="E252" s="112">
        <f>1/G250</f>
        <v>1.1622222222222223E-6</v>
      </c>
      <c r="F252" s="112">
        <f>1/G251</f>
        <v>3.9656700361592525E-6</v>
      </c>
      <c r="G252" s="111">
        <v>1</v>
      </c>
      <c r="H252" s="167">
        <f>F146</f>
        <v>4.1840000000000001E-6</v>
      </c>
      <c r="I252" s="101" t="s">
        <v>158</v>
      </c>
      <c r="J252" s="8">
        <v>3</v>
      </c>
      <c r="K252" s="8"/>
    </row>
    <row r="253" spans="3:12" ht="14.5" thickBot="1" x14ac:dyDescent="0.35">
      <c r="C253" s="101" t="s">
        <v>29</v>
      </c>
      <c r="D253" s="119">
        <f>1/H249</f>
        <v>2.3884589662749593E-2</v>
      </c>
      <c r="E253" s="120">
        <f>1/H250</f>
        <v>0.27777777777777779</v>
      </c>
      <c r="F253" s="120">
        <f>1/H251</f>
        <v>0.94781788627133179</v>
      </c>
      <c r="G253" s="151">
        <f>1/H252</f>
        <v>239005.73613766729</v>
      </c>
      <c r="H253" s="121">
        <v>1</v>
      </c>
      <c r="I253" s="101" t="s">
        <v>29</v>
      </c>
      <c r="J253" s="8">
        <v>4</v>
      </c>
      <c r="K253" s="8"/>
    </row>
    <row r="254" spans="3:12" x14ac:dyDescent="0.3">
      <c r="C254" s="8"/>
      <c r="D254" s="8"/>
      <c r="E254" s="8"/>
      <c r="F254" s="8"/>
      <c r="G254" s="8"/>
      <c r="H254" s="8"/>
      <c r="I254" s="8"/>
      <c r="J254" s="8"/>
      <c r="K254" s="8"/>
    </row>
    <row r="255" spans="3:12" x14ac:dyDescent="0.3">
      <c r="C255" s="8"/>
      <c r="D255" s="8"/>
      <c r="E255" s="8"/>
      <c r="F255" s="8"/>
      <c r="G255" s="8"/>
      <c r="H255" s="8"/>
      <c r="I255" s="8"/>
      <c r="J255" s="8"/>
      <c r="K255" s="8"/>
    </row>
    <row r="256" spans="3:12" x14ac:dyDescent="0.3">
      <c r="C256" s="8" t="s">
        <v>11</v>
      </c>
      <c r="D256" s="8">
        <f>VLOOKUP(E19,I249:J253,2,FALSE)</f>
        <v>2</v>
      </c>
      <c r="E256" s="8">
        <f>VLOOKUP(G19,I249:J253,2,FALSE)</f>
        <v>1</v>
      </c>
      <c r="F256" s="8"/>
      <c r="G256" s="8"/>
      <c r="H256" s="8"/>
      <c r="I256" s="8"/>
      <c r="J256" s="8"/>
      <c r="K256" s="8"/>
    </row>
    <row r="257" spans="3:11" x14ac:dyDescent="0.3">
      <c r="C257" s="8"/>
      <c r="D257" s="8"/>
      <c r="E257" s="8"/>
      <c r="F257" s="8"/>
      <c r="G257" s="8"/>
      <c r="H257" s="8"/>
      <c r="I257" s="8"/>
      <c r="J257" s="8"/>
      <c r="K257" s="8"/>
    </row>
  </sheetData>
  <mergeCells count="93">
    <mergeCell ref="C75:F75"/>
    <mergeCell ref="F38:G38"/>
    <mergeCell ref="F39:G39"/>
    <mergeCell ref="F40:G40"/>
    <mergeCell ref="F41:G41"/>
    <mergeCell ref="F42:G42"/>
    <mergeCell ref="F43:G43"/>
    <mergeCell ref="C46:J46"/>
    <mergeCell ref="E50:F50"/>
    <mergeCell ref="E51:F51"/>
    <mergeCell ref="H43:J43"/>
    <mergeCell ref="H38:J38"/>
    <mergeCell ref="H39:J39"/>
    <mergeCell ref="H40:J40"/>
    <mergeCell ref="H41:J41"/>
    <mergeCell ref="H42:J42"/>
    <mergeCell ref="E69:F69"/>
    <mergeCell ref="E70:F70"/>
    <mergeCell ref="E71:F71"/>
    <mergeCell ref="G71:I71"/>
    <mergeCell ref="G72:I72"/>
    <mergeCell ref="G167:J167"/>
    <mergeCell ref="G168:J168"/>
    <mergeCell ref="G169:J169"/>
    <mergeCell ref="G161:J161"/>
    <mergeCell ref="G162:J162"/>
    <mergeCell ref="G163:J163"/>
    <mergeCell ref="G164:J164"/>
    <mergeCell ref="G165:J165"/>
    <mergeCell ref="G158:J158"/>
    <mergeCell ref="G159:J159"/>
    <mergeCell ref="G160:J160"/>
    <mergeCell ref="G73:I73"/>
    <mergeCell ref="G166:J166"/>
    <mergeCell ref="G154:J154"/>
    <mergeCell ref="G155:J155"/>
    <mergeCell ref="G144:J144"/>
    <mergeCell ref="G145:J145"/>
    <mergeCell ref="G146:J146"/>
    <mergeCell ref="G147:J147"/>
    <mergeCell ref="G148:J148"/>
    <mergeCell ref="G149:J149"/>
    <mergeCell ref="G150:J150"/>
    <mergeCell ref="G142:J142"/>
    <mergeCell ref="G143:J143"/>
    <mergeCell ref="G61:I61"/>
    <mergeCell ref="G62:I62"/>
    <mergeCell ref="G63:I63"/>
    <mergeCell ref="G156:J156"/>
    <mergeCell ref="G157:J157"/>
    <mergeCell ref="G152:J152"/>
    <mergeCell ref="G153:J153"/>
    <mergeCell ref="A2:P2"/>
    <mergeCell ref="G47:I47"/>
    <mergeCell ref="G50:I50"/>
    <mergeCell ref="G51:I51"/>
    <mergeCell ref="G52:I52"/>
    <mergeCell ref="E52:F52"/>
    <mergeCell ref="D36:J36"/>
    <mergeCell ref="C4:C5"/>
    <mergeCell ref="C10:N10"/>
    <mergeCell ref="D22:G22"/>
    <mergeCell ref="K22:N22"/>
    <mergeCell ref="D17:G17"/>
    <mergeCell ref="H37:J37"/>
    <mergeCell ref="E37:G37"/>
    <mergeCell ref="E47:F47"/>
    <mergeCell ref="E7:N7"/>
    <mergeCell ref="E60:F60"/>
    <mergeCell ref="E61:F61"/>
    <mergeCell ref="E62:F62"/>
    <mergeCell ref="E63:F63"/>
    <mergeCell ref="E53:F53"/>
    <mergeCell ref="E54:F54"/>
    <mergeCell ref="E55:F55"/>
    <mergeCell ref="E56:F56"/>
    <mergeCell ref="E57:F57"/>
    <mergeCell ref="G53:I53"/>
    <mergeCell ref="E67:F67"/>
    <mergeCell ref="E68:F68"/>
    <mergeCell ref="E72:F72"/>
    <mergeCell ref="E73:F73"/>
    <mergeCell ref="E64:F64"/>
    <mergeCell ref="G54:I54"/>
    <mergeCell ref="G55:I55"/>
    <mergeCell ref="G56:I56"/>
    <mergeCell ref="G57:I57"/>
    <mergeCell ref="G60:I60"/>
    <mergeCell ref="G64:I64"/>
    <mergeCell ref="G67:I67"/>
    <mergeCell ref="G68:I68"/>
    <mergeCell ref="G69:I69"/>
    <mergeCell ref="G70:I70"/>
  </mergeCells>
  <dataValidations count="13">
    <dataValidation type="list" allowBlank="1" showInputMessage="1" showErrorMessage="1" sqref="E28 G28" xr:uid="{00000000-0002-0000-0000-000000000000}">
      <formula1>$K$225:$K$230</formula1>
    </dataValidation>
    <dataValidation type="list" allowBlank="1" showInputMessage="1" showErrorMessage="1" sqref="L28" xr:uid="{00000000-0002-0000-0000-000001000000}">
      <formula1>$N$225:$N$228</formula1>
    </dataValidation>
    <dataValidation type="list" allowBlank="1" showInputMessage="1" showErrorMessage="1" sqref="E25 G25" xr:uid="{00000000-0002-0000-0000-000002000000}">
      <formula1>$K$189:$K$193</formula1>
    </dataValidation>
    <dataValidation type="list" allowBlank="1" showInputMessage="1" showErrorMessage="1" sqref="E26 G26" xr:uid="{00000000-0002-0000-0000-000003000000}">
      <formula1>$K$200:$K$205</formula1>
    </dataValidation>
    <dataValidation type="list" allowBlank="1" showInputMessage="1" showErrorMessage="1" sqref="E27 G27" xr:uid="{00000000-0002-0000-0000-000004000000}">
      <formula1>$K$212:$K$217</formula1>
    </dataValidation>
    <dataValidation type="list" allowBlank="1" showInputMessage="1" showErrorMessage="1" sqref="L27" xr:uid="{00000000-0002-0000-0000-000005000000}">
      <formula1>$N$212:$N$215</formula1>
    </dataValidation>
    <dataValidation type="list" allowBlank="1" showInputMessage="1" showErrorMessage="1" sqref="L26 N26:N29" xr:uid="{00000000-0002-0000-0000-000006000000}">
      <formula1>$N$200:$N$203</formula1>
    </dataValidation>
    <dataValidation type="list" allowBlank="1" showInputMessage="1" showErrorMessage="1" sqref="L25 N25" xr:uid="{00000000-0002-0000-0000-000007000000}">
      <formula1>$N$189:$N$191</formula1>
    </dataValidation>
    <dataValidation type="list" allowBlank="1" showInputMessage="1" showErrorMessage="1" sqref="E29 G29" xr:uid="{00000000-0002-0000-0000-000008000000}">
      <formula1>$K$238:$K$242</formula1>
    </dataValidation>
    <dataValidation type="list" allowBlank="1" showInputMessage="1" showErrorMessage="1" sqref="L29" xr:uid="{00000000-0002-0000-0000-000009000000}">
      <formula1>$N$238:$N$240</formula1>
    </dataValidation>
    <dataValidation type="list" allowBlank="1" showInputMessage="1" showErrorMessage="1" sqref="G24 E24" xr:uid="{00000000-0002-0000-0000-00000A000000}">
      <formula1>$M$176:$M$182</formula1>
    </dataValidation>
    <dataValidation type="list" allowBlank="1" showInputMessage="1" showErrorMessage="1" sqref="G19 E19" xr:uid="{00000000-0002-0000-0000-00000B000000}">
      <formula1>$I$249:$I$253</formula1>
    </dataValidation>
    <dataValidation type="list" allowBlank="1" showInputMessage="1" showErrorMessage="1" sqref="L24 N24" xr:uid="{00000000-0002-0000-0000-00000C000000}">
      <formula1>$P$176:$P$180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VOLANT</dc:creator>
  <cp:lastModifiedBy>JEAN-MARC</cp:lastModifiedBy>
  <dcterms:created xsi:type="dcterms:W3CDTF">2015-02-23T09:17:49Z</dcterms:created>
  <dcterms:modified xsi:type="dcterms:W3CDTF">2020-04-30T13:03:09Z</dcterms:modified>
</cp:coreProperties>
</file>